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lenE\Downloads\"/>
    </mc:Choice>
  </mc:AlternateContent>
  <xr:revisionPtr revIDLastSave="0" documentId="8_{E291943C-B9A2-4E6E-BB71-7ABC4AA73444}" xr6:coauthVersionLast="47" xr6:coauthVersionMax="47" xr10:uidLastSave="{00000000-0000-0000-0000-000000000000}"/>
  <workbookProtection workbookAlgorithmName="SHA-512" workbookHashValue="ug4VMEaL3bD6X/3UvX3kHtCXdyM4YZTPUkEb9tCaipKz4jehocPOqmr+ypC/8TWfp8JhSrdqaFL3hsAvsw+azw==" workbookSaltValue="FB8tM/yfyFC4cIBLjnXWDg==" workbookSpinCount="100000" lockStructure="1"/>
  <bookViews>
    <workbookView xWindow="1860" yWindow="1860" windowWidth="16920" windowHeight="10580" tabRatio="867" xr2:uid="{E6B42458-C917-4124-B692-28745845B9C1}"/>
  </bookViews>
  <sheets>
    <sheet name="Key inputs" sheetId="37" r:id="rId1"/>
    <sheet name="KPMG validations clean ups" sheetId="99" state="hidden" r:id="rId2"/>
    <sheet name="Direct validations" sheetId="92" r:id="rId3"/>
    <sheet name="Indirect validations" sheetId="94" r:id="rId4"/>
    <sheet name="Content" sheetId="1" r:id="rId5"/>
    <sheet name="Primary statements --- &gt;&gt;&gt;" sheetId="64" r:id="rId6"/>
    <sheet name="Statement of profit and loss" sheetId="2" r:id="rId7"/>
    <sheet name="Balance Sheet" sheetId="3" r:id="rId8"/>
    <sheet name="Statement of Change in members " sheetId="40" r:id="rId9"/>
    <sheet name="Notes --- &gt;&gt;&gt;" sheetId="4" r:id="rId10"/>
    <sheet name="Risk Management Note --- &gt;&gt;&gt;" sheetId="5" r:id="rId11"/>
    <sheet name="Exposure to credit risk" sheetId="82" r:id="rId12"/>
    <sheet name="Financial Assets past due" sheetId="83" r:id="rId13"/>
    <sheet name="Age analysis of past due no imp" sheetId="84" r:id="rId14"/>
    <sheet name="Maturity analysis of syndicate " sheetId="11" r:id="rId15"/>
    <sheet name="Currency risk" sheetId="88" r:id="rId16"/>
    <sheet name="Sensitivity analysis financial " sheetId="13" r:id="rId17"/>
    <sheet name="Other claims notes --- &gt;&gt;&gt;" sheetId="30" r:id="rId18"/>
    <sheet name="Claims development table; gross" sheetId="26" r:id="rId19"/>
    <sheet name="Claims development table; net" sheetId="98" r:id="rId20"/>
    <sheet name="Discount rates and mean terms" sheetId="90" r:id="rId21"/>
    <sheet name="Discounted claims values" sheetId="77" r:id="rId22"/>
    <sheet name="Other notes --- &gt;&gt;&gt;" sheetId="78" r:id="rId23"/>
    <sheet name="Analysis of underwriting re" sheetId="87" r:id="rId24"/>
    <sheet name="Geographical split of gross " sheetId="79" r:id="rId25"/>
    <sheet name="Net operating expenses" sheetId="17" r:id="rId26"/>
    <sheet name="Investment return" sheetId="19" r:id="rId27"/>
    <sheet name=" Financial Investments (FI)" sheetId="86" r:id="rId28"/>
    <sheet name="Assets by FV hierarchy class" sheetId="85" r:id="rId29"/>
    <sheet name="Debtors" sheetId="96" r:id="rId30"/>
    <sheet name="Creditors" sheetId="97" r:id="rId31"/>
    <sheet name="Foreign exchange rates" sheetId="62" r:id="rId32"/>
  </sheets>
  <externalReferences>
    <externalReference r:id="rId33"/>
  </externalReferences>
  <definedNames>
    <definedName name="_Toc157772369" localSheetId="6">'Statement of profit and loss'!$C$3</definedName>
    <definedName name="_Toc157772370" localSheetId="6">'Statement of profit and loss'!$C$4</definedName>
    <definedName name="_Toc157772372" localSheetId="6">'Statement of profit and loss'!$C$40</definedName>
    <definedName name="_Toc157772373" localSheetId="7">'Balance Sheet'!$C$3</definedName>
    <definedName name="_Toc157772374" localSheetId="7">'Balance Sheet'!$C$33</definedName>
    <definedName name="_Toc157772380" localSheetId="13">'Age analysis of past due no imp'!$C$2</definedName>
    <definedName name="_Toc157772380" localSheetId="12">'Financial Assets past due'!$C$2</definedName>
    <definedName name="_Toc157772381" localSheetId="14">'Maturity analysis of syndicate '!$C$2</definedName>
    <definedName name="_Toc157772382" localSheetId="15">'Currency risk'!$C$2</definedName>
    <definedName name="_Toc157772383" localSheetId="16">'Sensitivity analysis financial '!$C$2</definedName>
    <definedName name="_Toc157772384" localSheetId="24">'Geographical split of gross '!$C$2</definedName>
    <definedName name="_Toc157772386" localSheetId="30">Creditors!$C$2</definedName>
    <definedName name="_Toc157772386" localSheetId="29">Debtors!$C$2</definedName>
    <definedName name="_Toc157772386" localSheetId="25">'Net operating expenses'!$C$2</definedName>
    <definedName name="_Toc157772387" localSheetId="26">'Investment return'!$C$2</definedName>
    <definedName name="_Toc157772388" localSheetId="27">' Financial Investments (FI)'!$C$2</definedName>
    <definedName name="_Toc157772389" localSheetId="28">'Assets by FV hierarchy class'!$C$2</definedName>
    <definedName name="_Toc157772393" localSheetId="18">'Claims development table; gross'!$R$57</definedName>
    <definedName name="_Toc157772393" localSheetId="19">'Claims development table; net'!$R$57</definedName>
    <definedName name="_Toc157772401" localSheetId="20">'Discount rates and mean terms'!$C$2</definedName>
    <definedName name="_Toc157772402" localSheetId="21">'Discounted claims values'!$C$2</definedName>
    <definedName name="_xlnm.Print_Area" localSheetId="27">' Financial Investments (FI)'!$B$1:$L$106</definedName>
    <definedName name="_xlnm.Print_Area" localSheetId="28">'Assets by FV hierarchy class'!$A$1:$R$122</definedName>
    <definedName name="_xlnm.Print_Area" localSheetId="7">'Balance Sheet'!$B$2:$L$121</definedName>
    <definedName name="_xlnm.Print_Area" localSheetId="30">Creditors!$A$1:$M$34</definedName>
    <definedName name="_xlnm.Print_Area" localSheetId="29">Debtors!$A$1:$M$35</definedName>
    <definedName name="_xlnm.Print_Area" localSheetId="11">'Exposure to credit risk'!$B$2:$V$169</definedName>
    <definedName name="_xlnm.Print_Area" localSheetId="12">'Financial Assets past due'!$B$1:$R$177</definedName>
    <definedName name="_xlnm.Print_Area" localSheetId="31">'Foreign exchange rates'!$A$1:$H$23</definedName>
    <definedName name="_xlnm.Print_Area" localSheetId="24">'Geographical split of gross '!$B$2:$L$21</definedName>
    <definedName name="_xlnm.Print_Area" localSheetId="0">'Key inputs'!$B$2:$N$34</definedName>
    <definedName name="_xlnm.Print_Area" localSheetId="14">'Maturity analysis of syndicate '!$B$2:$L$87</definedName>
    <definedName name="_xlnm.Print_Area" localSheetId="25">'Net operating expenses'!$A$1:$M$49</definedName>
    <definedName name="_xlnm.Print_Area" localSheetId="6">'Statement of profit and loss'!$B$2:$L$126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82" l="1"/>
  <c r="E462" i="92" l="1"/>
  <c r="L518" i="92"/>
  <c r="N518" i="92" s="1"/>
  <c r="L517" i="92"/>
  <c r="N517" i="92" s="1"/>
  <c r="L516" i="92"/>
  <c r="N516" i="92" s="1"/>
  <c r="L515" i="92"/>
  <c r="N515" i="92" s="1"/>
  <c r="L514" i="92"/>
  <c r="N514" i="92" s="1"/>
  <c r="L513" i="92"/>
  <c r="N513" i="92" s="1"/>
  <c r="L512" i="92"/>
  <c r="N512" i="92" s="1"/>
  <c r="L511" i="92"/>
  <c r="N511" i="92" s="1"/>
  <c r="E518" i="92"/>
  <c r="E517" i="92"/>
  <c r="E516" i="92"/>
  <c r="E515" i="92"/>
  <c r="E514" i="92"/>
  <c r="E513" i="92"/>
  <c r="E512" i="92"/>
  <c r="E511" i="92"/>
  <c r="G518" i="92"/>
  <c r="G517" i="92"/>
  <c r="G516" i="92"/>
  <c r="G515" i="92"/>
  <c r="G514" i="92"/>
  <c r="G513" i="92"/>
  <c r="G512" i="92"/>
  <c r="G511" i="92"/>
  <c r="E319" i="92"/>
  <c r="E317" i="92"/>
  <c r="L329" i="92"/>
  <c r="L328" i="92"/>
  <c r="L327" i="92"/>
  <c r="L326" i="92"/>
  <c r="L325" i="92"/>
  <c r="L324" i="92"/>
  <c r="L323" i="92"/>
  <c r="L248" i="92"/>
  <c r="L247" i="92"/>
  <c r="L246" i="92"/>
  <c r="L245" i="92"/>
  <c r="L244" i="92"/>
  <c r="L243" i="92"/>
  <c r="L242" i="92"/>
  <c r="L241" i="92"/>
  <c r="L239" i="92"/>
  <c r="L238" i="92"/>
  <c r="L237" i="92"/>
  <c r="L236" i="92"/>
  <c r="L235" i="92"/>
  <c r="L234" i="92"/>
  <c r="L233" i="92"/>
  <c r="L232" i="92"/>
  <c r="L230" i="92"/>
  <c r="L229" i="92"/>
  <c r="L228" i="92"/>
  <c r="L227" i="92"/>
  <c r="L226" i="92"/>
  <c r="L225" i="92"/>
  <c r="L224" i="92"/>
  <c r="L223" i="92"/>
  <c r="L221" i="92"/>
  <c r="L220" i="92"/>
  <c r="L219" i="92"/>
  <c r="L218" i="92"/>
  <c r="L217" i="92"/>
  <c r="L216" i="92"/>
  <c r="L215" i="92"/>
  <c r="L214" i="92"/>
  <c r="L212" i="92"/>
  <c r="L211" i="92"/>
  <c r="L210" i="92"/>
  <c r="L209" i="92"/>
  <c r="L208" i="92"/>
  <c r="L207" i="92"/>
  <c r="L206" i="92"/>
  <c r="L205" i="92"/>
  <c r="O163" i="98"/>
  <c r="O143" i="98"/>
  <c r="O123" i="98"/>
  <c r="O103" i="98"/>
  <c r="O83" i="98"/>
  <c r="O63" i="98"/>
  <c r="O43" i="98"/>
  <c r="O23" i="98" s="1"/>
  <c r="N40" i="98"/>
  <c r="M40" i="98"/>
  <c r="M20" i="98" s="1"/>
  <c r="L40" i="98"/>
  <c r="K40" i="98"/>
  <c r="K20" i="98" s="1"/>
  <c r="J40" i="98"/>
  <c r="I40" i="98"/>
  <c r="I20" i="98" s="1"/>
  <c r="H40" i="98"/>
  <c r="H20" i="98" s="1"/>
  <c r="G40" i="98"/>
  <c r="F40" i="98"/>
  <c r="F20" i="98" s="1"/>
  <c r="E40" i="98"/>
  <c r="E20" i="98" s="1"/>
  <c r="O21" i="98"/>
  <c r="O163" i="26"/>
  <c r="O143" i="26"/>
  <c r="O123" i="26"/>
  <c r="O103" i="26"/>
  <c r="O83" i="26"/>
  <c r="O63" i="26"/>
  <c r="O43" i="26"/>
  <c r="O21" i="26"/>
  <c r="N20" i="26"/>
  <c r="M20" i="26"/>
  <c r="L20" i="26"/>
  <c r="K20" i="26"/>
  <c r="J20" i="26"/>
  <c r="I20" i="26"/>
  <c r="H20" i="26"/>
  <c r="G20" i="26"/>
  <c r="F20" i="26"/>
  <c r="E20" i="26"/>
  <c r="N6" i="26"/>
  <c r="L113" i="92"/>
  <c r="L112" i="92"/>
  <c r="L111" i="92"/>
  <c r="L110" i="92"/>
  <c r="L109" i="92"/>
  <c r="L108" i="92"/>
  <c r="L107" i="92"/>
  <c r="L106" i="92"/>
  <c r="L104" i="92"/>
  <c r="L103" i="92"/>
  <c r="L102" i="92"/>
  <c r="L101" i="92"/>
  <c r="L100" i="92"/>
  <c r="L99" i="92"/>
  <c r="L98" i="92"/>
  <c r="L97" i="92"/>
  <c r="E95" i="92"/>
  <c r="G95" i="92" s="1"/>
  <c r="E94" i="92"/>
  <c r="E93" i="92"/>
  <c r="E92" i="92"/>
  <c r="E91" i="92"/>
  <c r="E90" i="92"/>
  <c r="G90" i="92" s="1"/>
  <c r="E89" i="92"/>
  <c r="G89" i="92" s="1"/>
  <c r="E88" i="92"/>
  <c r="E86" i="92"/>
  <c r="G86" i="92" s="1"/>
  <c r="E85" i="92"/>
  <c r="G85" i="92" s="1"/>
  <c r="E84" i="92"/>
  <c r="E83" i="92"/>
  <c r="G83" i="92" s="1"/>
  <c r="E82" i="92"/>
  <c r="G82" i="92" s="1"/>
  <c r="E81" i="92"/>
  <c r="E80" i="92"/>
  <c r="G80" i="92" s="1"/>
  <c r="E79" i="92"/>
  <c r="M95" i="92"/>
  <c r="O95" i="92" s="1"/>
  <c r="L95" i="92"/>
  <c r="M94" i="92"/>
  <c r="O94" i="92" s="1"/>
  <c r="L94" i="92"/>
  <c r="G94" i="92"/>
  <c r="M93" i="92"/>
  <c r="O93" i="92" s="1"/>
  <c r="L93" i="92"/>
  <c r="G93" i="92"/>
  <c r="M92" i="92"/>
  <c r="O92" i="92" s="1"/>
  <c r="L92" i="92"/>
  <c r="G92" i="92"/>
  <c r="M91" i="92"/>
  <c r="O91" i="92" s="1"/>
  <c r="L91" i="92"/>
  <c r="G91" i="92"/>
  <c r="M90" i="92"/>
  <c r="O90" i="92" s="1"/>
  <c r="L90" i="92"/>
  <c r="M89" i="92"/>
  <c r="O89" i="92" s="1"/>
  <c r="L89" i="92"/>
  <c r="M88" i="92"/>
  <c r="O88" i="92" s="1"/>
  <c r="L88" i="92"/>
  <c r="G88" i="92"/>
  <c r="M86" i="92"/>
  <c r="O86" i="92" s="1"/>
  <c r="L86" i="92"/>
  <c r="M85" i="92"/>
  <c r="O85" i="92" s="1"/>
  <c r="L85" i="92"/>
  <c r="M84" i="92"/>
  <c r="O84" i="92" s="1"/>
  <c r="L84" i="92"/>
  <c r="G84" i="92"/>
  <c r="M83" i="92"/>
  <c r="O83" i="92" s="1"/>
  <c r="L83" i="92"/>
  <c r="M82" i="92"/>
  <c r="O82" i="92" s="1"/>
  <c r="L82" i="92"/>
  <c r="M81" i="92"/>
  <c r="O81" i="92" s="1"/>
  <c r="L81" i="92"/>
  <c r="G81" i="92"/>
  <c r="M80" i="92"/>
  <c r="O80" i="92" s="1"/>
  <c r="L80" i="92"/>
  <c r="M79" i="92"/>
  <c r="O79" i="92" s="1"/>
  <c r="L79" i="92"/>
  <c r="G79" i="92"/>
  <c r="N163" i="98"/>
  <c r="M163" i="98"/>
  <c r="L163" i="98"/>
  <c r="K163" i="98"/>
  <c r="J163" i="98"/>
  <c r="I163" i="98"/>
  <c r="H163" i="98"/>
  <c r="G163" i="98"/>
  <c r="F163" i="98"/>
  <c r="E163" i="98"/>
  <c r="N146" i="98"/>
  <c r="M146" i="98" s="1"/>
  <c r="L146" i="98" s="1"/>
  <c r="K146" i="98" s="1"/>
  <c r="J146" i="98" s="1"/>
  <c r="I146" i="98" s="1"/>
  <c r="H146" i="98" s="1"/>
  <c r="N143" i="98"/>
  <c r="M143" i="98"/>
  <c r="L143" i="98"/>
  <c r="K143" i="98"/>
  <c r="J143" i="98"/>
  <c r="I143" i="98"/>
  <c r="H143" i="98"/>
  <c r="G143" i="98"/>
  <c r="F143" i="98"/>
  <c r="E143" i="98"/>
  <c r="N126" i="98"/>
  <c r="M126" i="98"/>
  <c r="L126" i="98" s="1"/>
  <c r="K126" i="98" s="1"/>
  <c r="J126" i="98" s="1"/>
  <c r="I126" i="98" s="1"/>
  <c r="N123" i="98"/>
  <c r="M123" i="98"/>
  <c r="L123" i="98"/>
  <c r="K123" i="98"/>
  <c r="J123" i="98"/>
  <c r="I123" i="98"/>
  <c r="H123" i="98"/>
  <c r="G123" i="98"/>
  <c r="F123" i="98"/>
  <c r="E123" i="98"/>
  <c r="N106" i="98"/>
  <c r="M106" i="98"/>
  <c r="L106" i="98" s="1"/>
  <c r="K106" i="98" s="1"/>
  <c r="J106" i="98" s="1"/>
  <c r="N103" i="98"/>
  <c r="M103" i="98"/>
  <c r="L103" i="98"/>
  <c r="K103" i="98"/>
  <c r="J103" i="98"/>
  <c r="I103" i="98"/>
  <c r="H103" i="98"/>
  <c r="G103" i="98"/>
  <c r="F103" i="98"/>
  <c r="E103" i="98"/>
  <c r="N86" i="98"/>
  <c r="M86" i="98"/>
  <c r="L86" i="98" s="1"/>
  <c r="K86" i="98" s="1"/>
  <c r="J86" i="98" s="1"/>
  <c r="I86" i="98" s="1"/>
  <c r="H86" i="98" s="1"/>
  <c r="G86" i="98" s="1"/>
  <c r="F86" i="98" s="1"/>
  <c r="E86" i="98" s="1"/>
  <c r="N83" i="98"/>
  <c r="M83" i="98"/>
  <c r="L83" i="98"/>
  <c r="K83" i="98"/>
  <c r="J83" i="98"/>
  <c r="I83" i="98"/>
  <c r="H83" i="98"/>
  <c r="G83" i="98"/>
  <c r="F83" i="98"/>
  <c r="E83" i="98"/>
  <c r="N66" i="98"/>
  <c r="M66" i="98"/>
  <c r="L66" i="98" s="1"/>
  <c r="B66" i="98" s="1"/>
  <c r="N63" i="98"/>
  <c r="M63" i="98"/>
  <c r="L63" i="98"/>
  <c r="K63" i="98"/>
  <c r="J63" i="98"/>
  <c r="I63" i="98"/>
  <c r="H63" i="98"/>
  <c r="G63" i="98"/>
  <c r="F63" i="98"/>
  <c r="E63" i="98"/>
  <c r="N46" i="98"/>
  <c r="M46" i="98"/>
  <c r="B46" i="98" s="1"/>
  <c r="N43" i="98"/>
  <c r="M43" i="98"/>
  <c r="L43" i="98"/>
  <c r="K43" i="98"/>
  <c r="J43" i="98"/>
  <c r="I43" i="98"/>
  <c r="H43" i="98"/>
  <c r="G43" i="98"/>
  <c r="F43" i="98"/>
  <c r="E43" i="98"/>
  <c r="N26" i="98"/>
  <c r="B26" i="98" s="1"/>
  <c r="M26" i="98"/>
  <c r="L26" i="98" s="1"/>
  <c r="K26" i="98" s="1"/>
  <c r="J26" i="98" s="1"/>
  <c r="I26" i="98" s="1"/>
  <c r="H26" i="98" s="1"/>
  <c r="G26" i="98" s="1"/>
  <c r="F26" i="98" s="1"/>
  <c r="E26" i="98" s="1"/>
  <c r="N22" i="98"/>
  <c r="M22" i="98"/>
  <c r="L22" i="98"/>
  <c r="K22" i="98"/>
  <c r="J22" i="98"/>
  <c r="I22" i="98"/>
  <c r="H22" i="98"/>
  <c r="G22" i="98"/>
  <c r="F22" i="98"/>
  <c r="E22" i="98"/>
  <c r="O20" i="98"/>
  <c r="N20" i="98"/>
  <c r="L20" i="98"/>
  <c r="J20" i="98"/>
  <c r="G20" i="98"/>
  <c r="E19" i="98"/>
  <c r="F18" i="98"/>
  <c r="E18" i="98"/>
  <c r="G17" i="98"/>
  <c r="F17" i="98"/>
  <c r="E17" i="98"/>
  <c r="H16" i="98"/>
  <c r="G16" i="98"/>
  <c r="F16" i="98"/>
  <c r="E16" i="98"/>
  <c r="I15" i="98"/>
  <c r="H15" i="98"/>
  <c r="G15" i="98"/>
  <c r="F15" i="98"/>
  <c r="E15" i="98"/>
  <c r="J14" i="98"/>
  <c r="I14" i="98"/>
  <c r="H14" i="98"/>
  <c r="G14" i="98"/>
  <c r="F14" i="98"/>
  <c r="E14" i="98"/>
  <c r="K13" i="98"/>
  <c r="J13" i="98"/>
  <c r="I13" i="98"/>
  <c r="H13" i="98"/>
  <c r="G13" i="98"/>
  <c r="F13" i="98"/>
  <c r="E13" i="98"/>
  <c r="L12" i="98"/>
  <c r="K12" i="98"/>
  <c r="J12" i="98"/>
  <c r="I12" i="98"/>
  <c r="H12" i="98"/>
  <c r="G12" i="98"/>
  <c r="F12" i="98"/>
  <c r="E12" i="98"/>
  <c r="M11" i="98"/>
  <c r="L11" i="98"/>
  <c r="K11" i="98"/>
  <c r="J11" i="98"/>
  <c r="I11" i="98"/>
  <c r="H11" i="98"/>
  <c r="G11" i="98"/>
  <c r="F11" i="98"/>
  <c r="E11" i="98"/>
  <c r="N10" i="98"/>
  <c r="M10" i="98"/>
  <c r="L10" i="98"/>
  <c r="K10" i="98"/>
  <c r="J10" i="98"/>
  <c r="I10" i="98"/>
  <c r="H10" i="98"/>
  <c r="G10" i="98"/>
  <c r="F10" i="98"/>
  <c r="E10" i="98"/>
  <c r="N6" i="98"/>
  <c r="B6" i="98" s="1"/>
  <c r="M6" i="98"/>
  <c r="L6" i="98" s="1"/>
  <c r="K6" i="98" s="1"/>
  <c r="J6" i="98" s="1"/>
  <c r="I6" i="98" s="1"/>
  <c r="H6" i="98" s="1"/>
  <c r="G6" i="98" s="1"/>
  <c r="F6" i="98" s="1"/>
  <c r="E6" i="98" s="1"/>
  <c r="C3" i="98"/>
  <c r="O20" i="26"/>
  <c r="E12" i="88"/>
  <c r="E57" i="11"/>
  <c r="E22" i="82"/>
  <c r="E16" i="2"/>
  <c r="O23" i="26" l="1"/>
  <c r="M23" i="98"/>
  <c r="I23" i="98"/>
  <c r="L46" i="98"/>
  <c r="K46" i="98" s="1"/>
  <c r="J46" i="98" s="1"/>
  <c r="I46" i="98" s="1"/>
  <c r="H46" i="98" s="1"/>
  <c r="G46" i="98" s="1"/>
  <c r="F46" i="98" s="1"/>
  <c r="E46" i="98" s="1"/>
  <c r="N23" i="98"/>
  <c r="G23" i="98"/>
  <c r="K66" i="98"/>
  <c r="J66" i="98" s="1"/>
  <c r="I66" i="98" s="1"/>
  <c r="H66" i="98" s="1"/>
  <c r="G66" i="98" s="1"/>
  <c r="F66" i="98" s="1"/>
  <c r="E66" i="98" s="1"/>
  <c r="E23" i="98"/>
  <c r="F23" i="98"/>
  <c r="K23" i="98"/>
  <c r="L23" i="98"/>
  <c r="H23" i="98"/>
  <c r="G146" i="98"/>
  <c r="F146" i="98" s="1"/>
  <c r="E146" i="98" s="1"/>
  <c r="B146" i="98"/>
  <c r="H126" i="98"/>
  <c r="G126" i="98" s="1"/>
  <c r="F126" i="98" s="1"/>
  <c r="E126" i="98" s="1"/>
  <c r="B126" i="98"/>
  <c r="I106" i="98"/>
  <c r="H106" i="98" s="1"/>
  <c r="G106" i="98" s="1"/>
  <c r="F106" i="98" s="1"/>
  <c r="E106" i="98" s="1"/>
  <c r="B106" i="98"/>
  <c r="J23" i="98"/>
  <c r="B86" i="98"/>
  <c r="C25" i="98"/>
  <c r="C45" i="98" s="1"/>
  <c r="C65" i="98" s="1"/>
  <c r="C85" i="98" s="1"/>
  <c r="C105" i="98" s="1"/>
  <c r="C125" i="98" s="1"/>
  <c r="C145" i="98" s="1"/>
  <c r="E111" i="83"/>
  <c r="E23" i="83"/>
  <c r="L131" i="92"/>
  <c r="N131" i="92" s="1"/>
  <c r="E131" i="92"/>
  <c r="G131" i="92" s="1"/>
  <c r="L130" i="92"/>
  <c r="N130" i="92" s="1"/>
  <c r="L129" i="92"/>
  <c r="N129" i="92" s="1"/>
  <c r="L128" i="92"/>
  <c r="N128" i="92" s="1"/>
  <c r="L127" i="92"/>
  <c r="N127" i="92" s="1"/>
  <c r="L126" i="92"/>
  <c r="L125" i="92"/>
  <c r="N125" i="92" s="1"/>
  <c r="E130" i="92"/>
  <c r="E129" i="92"/>
  <c r="G129" i="92" s="1"/>
  <c r="E128" i="92"/>
  <c r="G128" i="92" s="1"/>
  <c r="E127" i="92"/>
  <c r="G127" i="92" s="1"/>
  <c r="E126" i="92"/>
  <c r="G126" i="92" s="1"/>
  <c r="E125" i="92"/>
  <c r="G125" i="92" s="1"/>
  <c r="L266" i="92"/>
  <c r="N266" i="92" s="1"/>
  <c r="L265" i="92"/>
  <c r="N265" i="92" s="1"/>
  <c r="L264" i="92"/>
  <c r="N264" i="92" s="1"/>
  <c r="L263" i="92"/>
  <c r="N263" i="92" s="1"/>
  <c r="L262" i="92"/>
  <c r="N262" i="92" s="1"/>
  <c r="L261" i="92"/>
  <c r="N261" i="92" s="1"/>
  <c r="L260" i="92"/>
  <c r="N260" i="92" s="1"/>
  <c r="L259" i="92"/>
  <c r="N259" i="92" s="1"/>
  <c r="F259" i="92"/>
  <c r="H259" i="92" s="1"/>
  <c r="E266" i="92"/>
  <c r="G266" i="92" s="1"/>
  <c r="E265" i="92"/>
  <c r="G265" i="92" s="1"/>
  <c r="E264" i="92"/>
  <c r="G264" i="92" s="1"/>
  <c r="E263" i="92"/>
  <c r="G263" i="92" s="1"/>
  <c r="E262" i="92"/>
  <c r="G262" i="92" s="1"/>
  <c r="E261" i="92"/>
  <c r="G261" i="92" s="1"/>
  <c r="E260" i="92"/>
  <c r="G260" i="92" s="1"/>
  <c r="E259" i="92"/>
  <c r="G259" i="92" s="1"/>
  <c r="M266" i="92"/>
  <c r="O266" i="92" s="1"/>
  <c r="F266" i="92"/>
  <c r="H266" i="92" s="1"/>
  <c r="M265" i="92"/>
  <c r="O265" i="92" s="1"/>
  <c r="F265" i="92"/>
  <c r="H265" i="92" s="1"/>
  <c r="M264" i="92"/>
  <c r="O264" i="92" s="1"/>
  <c r="F264" i="92"/>
  <c r="H264" i="92" s="1"/>
  <c r="M263" i="92"/>
  <c r="O263" i="92" s="1"/>
  <c r="F263" i="92"/>
  <c r="H263" i="92" s="1"/>
  <c r="M262" i="92"/>
  <c r="O262" i="92" s="1"/>
  <c r="F262" i="92"/>
  <c r="H262" i="92" s="1"/>
  <c r="M261" i="92"/>
  <c r="O261" i="92" s="1"/>
  <c r="F261" i="92"/>
  <c r="H261" i="92" s="1"/>
  <c r="M260" i="92"/>
  <c r="O260" i="92" s="1"/>
  <c r="F260" i="92"/>
  <c r="H260" i="92" s="1"/>
  <c r="M259" i="92"/>
  <c r="O259" i="92" s="1"/>
  <c r="L203" i="92"/>
  <c r="L202" i="92"/>
  <c r="L201" i="92"/>
  <c r="L200" i="92"/>
  <c r="L199" i="92"/>
  <c r="L198" i="92"/>
  <c r="L197" i="92"/>
  <c r="L196" i="92"/>
  <c r="E203" i="92"/>
  <c r="E202" i="92"/>
  <c r="E201" i="92"/>
  <c r="E200" i="92"/>
  <c r="E199" i="92"/>
  <c r="E198" i="92"/>
  <c r="E197" i="92"/>
  <c r="E196" i="92"/>
  <c r="M203" i="92"/>
  <c r="O203" i="92" s="1"/>
  <c r="F203" i="92"/>
  <c r="H203" i="92" s="1"/>
  <c r="M202" i="92"/>
  <c r="O202" i="92" s="1"/>
  <c r="F202" i="92"/>
  <c r="H202" i="92" s="1"/>
  <c r="M201" i="92"/>
  <c r="O201" i="92" s="1"/>
  <c r="F201" i="92"/>
  <c r="H201" i="92" s="1"/>
  <c r="M200" i="92"/>
  <c r="O200" i="92" s="1"/>
  <c r="F200" i="92"/>
  <c r="H200" i="92" s="1"/>
  <c r="M199" i="92"/>
  <c r="O199" i="92" s="1"/>
  <c r="F199" i="92"/>
  <c r="H199" i="92" s="1"/>
  <c r="M198" i="92"/>
  <c r="O198" i="92" s="1"/>
  <c r="F198" i="92"/>
  <c r="H198" i="92" s="1"/>
  <c r="M197" i="92"/>
  <c r="O197" i="92" s="1"/>
  <c r="F197" i="92"/>
  <c r="H197" i="92" s="1"/>
  <c r="M196" i="92"/>
  <c r="O196" i="92" s="1"/>
  <c r="F196" i="92"/>
  <c r="H196" i="92" s="1"/>
  <c r="L194" i="92"/>
  <c r="L193" i="92"/>
  <c r="L192" i="92"/>
  <c r="L191" i="92"/>
  <c r="L190" i="92"/>
  <c r="L189" i="92"/>
  <c r="L188" i="92"/>
  <c r="L185" i="92"/>
  <c r="L184" i="92"/>
  <c r="L183" i="92"/>
  <c r="L182" i="92"/>
  <c r="L181" i="92"/>
  <c r="L180" i="92"/>
  <c r="L179" i="92"/>
  <c r="L178" i="92"/>
  <c r="E194" i="92"/>
  <c r="E193" i="92"/>
  <c r="E192" i="92"/>
  <c r="E191" i="92"/>
  <c r="E190" i="92"/>
  <c r="E189" i="92"/>
  <c r="E188" i="92"/>
  <c r="E187" i="92"/>
  <c r="M194" i="92"/>
  <c r="O194" i="92" s="1"/>
  <c r="F194" i="92"/>
  <c r="H194" i="92" s="1"/>
  <c r="M193" i="92"/>
  <c r="O193" i="92" s="1"/>
  <c r="F193" i="92"/>
  <c r="H193" i="92" s="1"/>
  <c r="M192" i="92"/>
  <c r="O192" i="92" s="1"/>
  <c r="F192" i="92"/>
  <c r="H192" i="92" s="1"/>
  <c r="M191" i="92"/>
  <c r="O191" i="92" s="1"/>
  <c r="F191" i="92"/>
  <c r="H191" i="92" s="1"/>
  <c r="M190" i="92"/>
  <c r="O190" i="92" s="1"/>
  <c r="F190" i="92"/>
  <c r="H190" i="92" s="1"/>
  <c r="M189" i="92"/>
  <c r="O189" i="92" s="1"/>
  <c r="F189" i="92"/>
  <c r="H189" i="92" s="1"/>
  <c r="M188" i="92"/>
  <c r="O188" i="92" s="1"/>
  <c r="F188" i="92"/>
  <c r="H188" i="92" s="1"/>
  <c r="M187" i="92"/>
  <c r="O187" i="92" s="1"/>
  <c r="L187" i="92"/>
  <c r="F187" i="92"/>
  <c r="H187" i="92" s="1"/>
  <c r="N126" i="92"/>
  <c r="L124" i="92"/>
  <c r="N124" i="92" s="1"/>
  <c r="G130" i="92"/>
  <c r="E124" i="92"/>
  <c r="G124" i="92" s="1"/>
  <c r="M131" i="92"/>
  <c r="O131" i="92" s="1"/>
  <c r="F131" i="92"/>
  <c r="H131" i="92" s="1"/>
  <c r="M130" i="92"/>
  <c r="O130" i="92" s="1"/>
  <c r="F130" i="92"/>
  <c r="H130" i="92" s="1"/>
  <c r="M129" i="92"/>
  <c r="O129" i="92" s="1"/>
  <c r="F129" i="92"/>
  <c r="H129" i="92" s="1"/>
  <c r="M128" i="92"/>
  <c r="O128" i="92" s="1"/>
  <c r="F128" i="92"/>
  <c r="H128" i="92" s="1"/>
  <c r="M127" i="92"/>
  <c r="O127" i="92" s="1"/>
  <c r="F127" i="92"/>
  <c r="H127" i="92" s="1"/>
  <c r="M126" i="92"/>
  <c r="O126" i="92" s="1"/>
  <c r="F126" i="92"/>
  <c r="H126" i="92" s="1"/>
  <c r="M125" i="92"/>
  <c r="O125" i="92" s="1"/>
  <c r="F125" i="92"/>
  <c r="H125" i="92" s="1"/>
  <c r="M124" i="92"/>
  <c r="O124" i="92" s="1"/>
  <c r="F124" i="92"/>
  <c r="H124" i="92" s="1"/>
  <c r="I148" i="87" l="1"/>
  <c r="R148" i="87"/>
  <c r="R126" i="87"/>
  <c r="R127" i="87"/>
  <c r="I126" i="87"/>
  <c r="I127" i="87"/>
  <c r="R106" i="87"/>
  <c r="I105" i="87"/>
  <c r="I106" i="87"/>
  <c r="R83" i="87"/>
  <c r="R84" i="87"/>
  <c r="I83" i="87"/>
  <c r="I84" i="87"/>
  <c r="I63" i="87"/>
  <c r="R63" i="87"/>
  <c r="R42" i="87"/>
  <c r="R44" i="87"/>
  <c r="I42" i="87"/>
  <c r="R20" i="87"/>
  <c r="R169" i="87" s="1"/>
  <c r="R21" i="87"/>
  <c r="R22" i="87"/>
  <c r="I20" i="87"/>
  <c r="I169" i="87" s="1"/>
  <c r="K169" i="87"/>
  <c r="K170" i="87" s="1"/>
  <c r="K171" i="87" s="1"/>
  <c r="K172" i="87" s="1"/>
  <c r="B169" i="87"/>
  <c r="B170" i="87" s="1"/>
  <c r="B171" i="87" s="1"/>
  <c r="B172" i="87" s="1"/>
  <c r="K148" i="87"/>
  <c r="K149" i="87" s="1"/>
  <c r="K150" i="87" s="1"/>
  <c r="K151" i="87" s="1"/>
  <c r="H149" i="87"/>
  <c r="I149" i="87" s="1"/>
  <c r="G149" i="87"/>
  <c r="F149" i="87"/>
  <c r="E149" i="87"/>
  <c r="D149" i="87"/>
  <c r="H128" i="87"/>
  <c r="G128" i="87"/>
  <c r="F128" i="87"/>
  <c r="E128" i="87"/>
  <c r="I128" i="87" s="1"/>
  <c r="D128" i="87"/>
  <c r="H107" i="87"/>
  <c r="G107" i="87"/>
  <c r="F107" i="87"/>
  <c r="I107" i="87" s="1"/>
  <c r="E107" i="87"/>
  <c r="D107" i="87"/>
  <c r="H85" i="87"/>
  <c r="G85" i="87"/>
  <c r="F85" i="87"/>
  <c r="E85" i="87"/>
  <c r="I85" i="87" s="1"/>
  <c r="D85" i="87"/>
  <c r="H64" i="87"/>
  <c r="G64" i="87"/>
  <c r="F64" i="87"/>
  <c r="E64" i="87"/>
  <c r="D64" i="87"/>
  <c r="H43" i="87"/>
  <c r="G43" i="87"/>
  <c r="F43" i="87"/>
  <c r="E43" i="87"/>
  <c r="I43" i="87" s="1"/>
  <c r="D43" i="87"/>
  <c r="Q149" i="87"/>
  <c r="P149" i="87"/>
  <c r="O149" i="87"/>
  <c r="N149" i="87"/>
  <c r="R149" i="87" s="1"/>
  <c r="M149" i="87"/>
  <c r="B148" i="87"/>
  <c r="B149" i="87" s="1"/>
  <c r="K127" i="87"/>
  <c r="K128" i="87" s="1"/>
  <c r="K129" i="87" s="1"/>
  <c r="K130" i="87" s="1"/>
  <c r="Q128" i="87"/>
  <c r="P128" i="87"/>
  <c r="O128" i="87"/>
  <c r="N128" i="87"/>
  <c r="R128" i="87" s="1"/>
  <c r="M128" i="87"/>
  <c r="Q107" i="87"/>
  <c r="P107" i="87"/>
  <c r="O107" i="87"/>
  <c r="N107" i="87"/>
  <c r="R107" i="87" s="1"/>
  <c r="M107" i="87"/>
  <c r="Q85" i="87"/>
  <c r="P85" i="87"/>
  <c r="O85" i="87"/>
  <c r="N85" i="87"/>
  <c r="R85" i="87" s="1"/>
  <c r="M85" i="87"/>
  <c r="Q64" i="87"/>
  <c r="P64" i="87"/>
  <c r="O64" i="87"/>
  <c r="N64" i="87"/>
  <c r="R64" i="87" s="1"/>
  <c r="M64" i="87"/>
  <c r="Q43" i="87"/>
  <c r="P43" i="87"/>
  <c r="O43" i="87"/>
  <c r="N43" i="87"/>
  <c r="M43" i="87"/>
  <c r="K43" i="87"/>
  <c r="B127" i="87"/>
  <c r="B128" i="87" s="1"/>
  <c r="K106" i="87"/>
  <c r="K107" i="87" s="1"/>
  <c r="B106" i="87"/>
  <c r="B107" i="87" s="1"/>
  <c r="K84" i="87"/>
  <c r="K85" i="87" s="1"/>
  <c r="B84" i="87"/>
  <c r="B85" i="87" s="1"/>
  <c r="K63" i="87"/>
  <c r="K64" i="87" s="1"/>
  <c r="B63" i="87"/>
  <c r="B64" i="87" s="1"/>
  <c r="K42" i="87"/>
  <c r="B42" i="87"/>
  <c r="B43" i="87" s="1"/>
  <c r="Q21" i="87"/>
  <c r="P21" i="87"/>
  <c r="O21" i="87"/>
  <c r="N21" i="87"/>
  <c r="M21" i="87"/>
  <c r="H21" i="87"/>
  <c r="G21" i="87"/>
  <c r="F21" i="87"/>
  <c r="E21" i="87"/>
  <c r="D21" i="87"/>
  <c r="D23" i="87" s="1"/>
  <c r="K20" i="87"/>
  <c r="K21" i="87" s="1"/>
  <c r="K22" i="87" s="1"/>
  <c r="K23" i="87" s="1"/>
  <c r="B20" i="87"/>
  <c r="B21" i="87" s="1"/>
  <c r="B22" i="87" s="1"/>
  <c r="B23" i="87" s="1"/>
  <c r="K34" i="97"/>
  <c r="J34" i="97"/>
  <c r="I34" i="97"/>
  <c r="H34" i="97"/>
  <c r="G34" i="97"/>
  <c r="F34" i="97"/>
  <c r="E34" i="97"/>
  <c r="L34" i="97" s="1"/>
  <c r="B34" i="97"/>
  <c r="L33" i="97"/>
  <c r="L32" i="97"/>
  <c r="B30" i="97"/>
  <c r="K26" i="97"/>
  <c r="J26" i="97"/>
  <c r="I26" i="97"/>
  <c r="H26" i="97"/>
  <c r="G26" i="97"/>
  <c r="F26" i="97"/>
  <c r="E26" i="97"/>
  <c r="B26" i="97"/>
  <c r="L25" i="97"/>
  <c r="L24" i="97"/>
  <c r="B22" i="97"/>
  <c r="C29" i="97" s="1"/>
  <c r="C21" i="97"/>
  <c r="K16" i="97"/>
  <c r="J16" i="97"/>
  <c r="I16" i="97"/>
  <c r="H16" i="97"/>
  <c r="G16" i="97"/>
  <c r="F16" i="97"/>
  <c r="E16" i="97"/>
  <c r="L15" i="97"/>
  <c r="L14" i="97"/>
  <c r="K8" i="97"/>
  <c r="L8" i="97" s="1"/>
  <c r="J8" i="97"/>
  <c r="I8" i="97"/>
  <c r="H8" i="97"/>
  <c r="G8" i="97"/>
  <c r="F8" i="97"/>
  <c r="E8" i="97"/>
  <c r="L7" i="97"/>
  <c r="L6" i="97"/>
  <c r="B4" i="97"/>
  <c r="B12" i="97" s="1"/>
  <c r="C3" i="97"/>
  <c r="B30" i="96"/>
  <c r="K34" i="96"/>
  <c r="J34" i="96"/>
  <c r="I34" i="96"/>
  <c r="H34" i="96"/>
  <c r="G34" i="96"/>
  <c r="F34" i="96"/>
  <c r="E34" i="96"/>
  <c r="B34" i="96"/>
  <c r="L33" i="96"/>
  <c r="L32" i="96"/>
  <c r="K16" i="96"/>
  <c r="J16" i="96"/>
  <c r="I16" i="96"/>
  <c r="H16" i="96"/>
  <c r="G16" i="96"/>
  <c r="F16" i="96"/>
  <c r="E16" i="96"/>
  <c r="L15" i="96"/>
  <c r="L14" i="96"/>
  <c r="B26" i="96"/>
  <c r="K26" i="96"/>
  <c r="J26" i="96"/>
  <c r="I26" i="96"/>
  <c r="H26" i="96"/>
  <c r="G26" i="96"/>
  <c r="F26" i="96"/>
  <c r="E26" i="96"/>
  <c r="L25" i="96"/>
  <c r="L24" i="96"/>
  <c r="B22" i="96"/>
  <c r="C29" i="96" s="1"/>
  <c r="C21" i="96"/>
  <c r="K8" i="96"/>
  <c r="J8" i="96"/>
  <c r="I8" i="96"/>
  <c r="H8" i="96"/>
  <c r="G8" i="96"/>
  <c r="F8" i="96"/>
  <c r="E8" i="96"/>
  <c r="L7" i="96"/>
  <c r="L6" i="96"/>
  <c r="B4" i="96"/>
  <c r="B12" i="96" s="1"/>
  <c r="C3" i="96"/>
  <c r="L9" i="17"/>
  <c r="E12" i="17"/>
  <c r="E161" i="82"/>
  <c r="F161" i="82"/>
  <c r="G161" i="82"/>
  <c r="H161" i="82"/>
  <c r="I161" i="82"/>
  <c r="J161" i="82"/>
  <c r="E162" i="82"/>
  <c r="F162" i="82"/>
  <c r="G162" i="82"/>
  <c r="H162" i="82"/>
  <c r="I162" i="82"/>
  <c r="J162" i="82"/>
  <c r="E163" i="82"/>
  <c r="F163" i="82"/>
  <c r="G163" i="82"/>
  <c r="H163" i="82"/>
  <c r="I163" i="82"/>
  <c r="J163" i="82"/>
  <c r="E164" i="82"/>
  <c r="F164" i="82"/>
  <c r="G164" i="82"/>
  <c r="H164" i="82"/>
  <c r="I164" i="82"/>
  <c r="J164" i="82"/>
  <c r="E165" i="82"/>
  <c r="F165" i="82"/>
  <c r="G165" i="82"/>
  <c r="H165" i="82"/>
  <c r="I165" i="82"/>
  <c r="J165" i="82"/>
  <c r="P161" i="82"/>
  <c r="Q161" i="82"/>
  <c r="R161" i="82"/>
  <c r="S161" i="82"/>
  <c r="T161" i="82"/>
  <c r="U161" i="82"/>
  <c r="P162" i="82"/>
  <c r="Q162" i="82"/>
  <c r="R162" i="82"/>
  <c r="S162" i="82"/>
  <c r="T162" i="82"/>
  <c r="U162" i="82"/>
  <c r="P163" i="82"/>
  <c r="Q163" i="82"/>
  <c r="R163" i="82"/>
  <c r="S163" i="82"/>
  <c r="T163" i="82"/>
  <c r="U163" i="82"/>
  <c r="P164" i="82"/>
  <c r="Q164" i="82"/>
  <c r="R164" i="82"/>
  <c r="S164" i="82"/>
  <c r="T164" i="82"/>
  <c r="U164" i="82"/>
  <c r="V141" i="82"/>
  <c r="V142" i="82"/>
  <c r="K140" i="82"/>
  <c r="K141" i="82"/>
  <c r="K142" i="82"/>
  <c r="K143" i="82"/>
  <c r="V119" i="82"/>
  <c r="V120" i="82"/>
  <c r="V121" i="82"/>
  <c r="V122" i="82"/>
  <c r="V123" i="82"/>
  <c r="K119" i="82"/>
  <c r="K120" i="82"/>
  <c r="K121" i="82"/>
  <c r="V98" i="82"/>
  <c r="V99" i="82"/>
  <c r="V100" i="82"/>
  <c r="V101" i="82"/>
  <c r="K98" i="82"/>
  <c r="K99" i="82"/>
  <c r="K100" i="82"/>
  <c r="K101" i="82"/>
  <c r="V77" i="82"/>
  <c r="V78" i="82"/>
  <c r="V79" i="82"/>
  <c r="V80" i="82"/>
  <c r="K77" i="82"/>
  <c r="K78" i="82"/>
  <c r="K79" i="82"/>
  <c r="V56" i="82"/>
  <c r="V57" i="82"/>
  <c r="V58" i="82"/>
  <c r="K57" i="82"/>
  <c r="K58" i="82"/>
  <c r="K59" i="82"/>
  <c r="K60" i="82"/>
  <c r="V34" i="82"/>
  <c r="V35" i="82"/>
  <c r="V36" i="82"/>
  <c r="V37" i="82"/>
  <c r="K33" i="82"/>
  <c r="K34" i="82"/>
  <c r="K35" i="82"/>
  <c r="K36" i="82"/>
  <c r="K37" i="82"/>
  <c r="V14" i="82"/>
  <c r="V15" i="82"/>
  <c r="V16" i="82"/>
  <c r="K14" i="82"/>
  <c r="K15" i="82"/>
  <c r="K16" i="82"/>
  <c r="K17" i="82"/>
  <c r="K18" i="82"/>
  <c r="K19" i="82"/>
  <c r="R148" i="83"/>
  <c r="R149" i="83"/>
  <c r="I148" i="83"/>
  <c r="I149" i="83"/>
  <c r="R124" i="83"/>
  <c r="R125" i="83"/>
  <c r="R126" i="83"/>
  <c r="R127" i="83"/>
  <c r="I125" i="83"/>
  <c r="I126" i="83"/>
  <c r="I127" i="83"/>
  <c r="R103" i="83"/>
  <c r="R104" i="83"/>
  <c r="R105" i="83"/>
  <c r="R106" i="83"/>
  <c r="I103" i="83"/>
  <c r="I104" i="83"/>
  <c r="I105" i="83"/>
  <c r="R81" i="83"/>
  <c r="R82" i="83"/>
  <c r="R83" i="83"/>
  <c r="I81" i="83"/>
  <c r="I82" i="83"/>
  <c r="I83" i="83"/>
  <c r="R59" i="83"/>
  <c r="R60" i="83"/>
  <c r="R61" i="83"/>
  <c r="I59" i="83"/>
  <c r="I60" i="83"/>
  <c r="I61" i="83"/>
  <c r="R37" i="83"/>
  <c r="R38" i="83"/>
  <c r="R39" i="83"/>
  <c r="R40" i="83"/>
  <c r="I37" i="83"/>
  <c r="I38" i="83"/>
  <c r="I39" i="83"/>
  <c r="I40" i="83"/>
  <c r="R15" i="83"/>
  <c r="R16" i="83"/>
  <c r="R17" i="83"/>
  <c r="R18" i="83"/>
  <c r="R19" i="83"/>
  <c r="R20" i="83"/>
  <c r="I15" i="83"/>
  <c r="I16" i="83"/>
  <c r="I17" i="83"/>
  <c r="I18" i="83"/>
  <c r="R16" i="84"/>
  <c r="R17" i="84"/>
  <c r="I16" i="84"/>
  <c r="I17" i="84"/>
  <c r="I18" i="84"/>
  <c r="I37" i="84"/>
  <c r="I38" i="84"/>
  <c r="I39" i="84"/>
  <c r="I40" i="84"/>
  <c r="I41" i="84"/>
  <c r="R37" i="84"/>
  <c r="R38" i="84"/>
  <c r="R39" i="84"/>
  <c r="R40" i="84"/>
  <c r="R41" i="84"/>
  <c r="R58" i="84"/>
  <c r="R59" i="84"/>
  <c r="R60" i="84"/>
  <c r="I58" i="84"/>
  <c r="I59" i="84"/>
  <c r="I60" i="84"/>
  <c r="I61" i="84"/>
  <c r="R79" i="84"/>
  <c r="R80" i="84"/>
  <c r="R81" i="84"/>
  <c r="R82" i="84"/>
  <c r="R83" i="84"/>
  <c r="I79" i="84"/>
  <c r="I80" i="84"/>
  <c r="I81" i="84"/>
  <c r="I82" i="84"/>
  <c r="R100" i="84"/>
  <c r="R101" i="84"/>
  <c r="R102" i="84"/>
  <c r="R103" i="84"/>
  <c r="R121" i="84"/>
  <c r="R122" i="84"/>
  <c r="R123" i="84"/>
  <c r="I121" i="84"/>
  <c r="I122" i="84"/>
  <c r="I123" i="84"/>
  <c r="I124" i="84"/>
  <c r="R142" i="84"/>
  <c r="R143" i="84"/>
  <c r="R144" i="84"/>
  <c r="I142" i="84"/>
  <c r="I143" i="84"/>
  <c r="N164" i="84"/>
  <c r="O164" i="84"/>
  <c r="P164" i="84"/>
  <c r="Q164" i="84"/>
  <c r="N162" i="84"/>
  <c r="O162" i="84"/>
  <c r="P162" i="84"/>
  <c r="Q162" i="84"/>
  <c r="N163" i="84"/>
  <c r="O163" i="84"/>
  <c r="P163" i="84"/>
  <c r="Q163" i="84"/>
  <c r="E162" i="84"/>
  <c r="F162" i="84"/>
  <c r="G162" i="84"/>
  <c r="H162" i="84"/>
  <c r="E163" i="84"/>
  <c r="F163" i="84"/>
  <c r="G163" i="84"/>
  <c r="H163" i="84"/>
  <c r="E164" i="84"/>
  <c r="F164" i="84"/>
  <c r="G164" i="84"/>
  <c r="H164" i="84"/>
  <c r="K157" i="84"/>
  <c r="K158" i="84" s="1"/>
  <c r="K159" i="84" s="1"/>
  <c r="K160" i="84" s="1"/>
  <c r="K161" i="84" s="1"/>
  <c r="K162" i="84" s="1"/>
  <c r="K163" i="84" s="1"/>
  <c r="K164" i="84" s="1"/>
  <c r="K165" i="84" s="1"/>
  <c r="K166" i="84" s="1"/>
  <c r="K167" i="84" s="1"/>
  <c r="K168" i="84" s="1"/>
  <c r="K169" i="84" s="1"/>
  <c r="K170" i="84" s="1"/>
  <c r="B157" i="84"/>
  <c r="B158" i="84" s="1"/>
  <c r="B159" i="84" s="1"/>
  <c r="B160" i="84" s="1"/>
  <c r="B161" i="84" s="1"/>
  <c r="B162" i="84" s="1"/>
  <c r="B163" i="84" s="1"/>
  <c r="B164" i="84" s="1"/>
  <c r="B165" i="84" s="1"/>
  <c r="B166" i="84" s="1"/>
  <c r="B167" i="84" s="1"/>
  <c r="B168" i="84" s="1"/>
  <c r="B169" i="84" s="1"/>
  <c r="B170" i="84" s="1"/>
  <c r="K136" i="84"/>
  <c r="K137" i="84" s="1"/>
  <c r="K138" i="84" s="1"/>
  <c r="K139" i="84" s="1"/>
  <c r="K140" i="84" s="1"/>
  <c r="K141" i="84" s="1"/>
  <c r="K142" i="84" s="1"/>
  <c r="K143" i="84" s="1"/>
  <c r="K144" i="84" s="1"/>
  <c r="K145" i="84" s="1"/>
  <c r="K146" i="84" s="1"/>
  <c r="K147" i="84" s="1"/>
  <c r="K148" i="84" s="1"/>
  <c r="K149" i="84" s="1"/>
  <c r="B136" i="84"/>
  <c r="B137" i="84" s="1"/>
  <c r="B138" i="84" s="1"/>
  <c r="B139" i="84" s="1"/>
  <c r="B140" i="84" s="1"/>
  <c r="B141" i="84" s="1"/>
  <c r="B142" i="84" s="1"/>
  <c r="B143" i="84" s="1"/>
  <c r="B144" i="84" s="1"/>
  <c r="B145" i="84" s="1"/>
  <c r="B146" i="84" s="1"/>
  <c r="B147" i="84" s="1"/>
  <c r="B148" i="84" s="1"/>
  <c r="B149" i="84" s="1"/>
  <c r="K115" i="84"/>
  <c r="K116" i="84" s="1"/>
  <c r="K117" i="84" s="1"/>
  <c r="K118" i="84" s="1"/>
  <c r="K119" i="84" s="1"/>
  <c r="K120" i="84" s="1"/>
  <c r="K121" i="84" s="1"/>
  <c r="K122" i="84" s="1"/>
  <c r="K123" i="84" s="1"/>
  <c r="K124" i="84" s="1"/>
  <c r="K125" i="84" s="1"/>
  <c r="K126" i="84" s="1"/>
  <c r="K127" i="84" s="1"/>
  <c r="K128" i="84" s="1"/>
  <c r="B115" i="84"/>
  <c r="B116" i="84" s="1"/>
  <c r="B117" i="84" s="1"/>
  <c r="B118" i="84" s="1"/>
  <c r="B119" i="84" s="1"/>
  <c r="B120" i="84" s="1"/>
  <c r="B121" i="84" s="1"/>
  <c r="B122" i="84" s="1"/>
  <c r="B123" i="84" s="1"/>
  <c r="B124" i="84" s="1"/>
  <c r="B125" i="84" s="1"/>
  <c r="B126" i="84" s="1"/>
  <c r="B127" i="84" s="1"/>
  <c r="B128" i="84" s="1"/>
  <c r="I100" i="84"/>
  <c r="I101" i="84"/>
  <c r="K94" i="84"/>
  <c r="K95" i="84" s="1"/>
  <c r="K96" i="84" s="1"/>
  <c r="K97" i="84" s="1"/>
  <c r="K98" i="84" s="1"/>
  <c r="K99" i="84" s="1"/>
  <c r="K100" i="84" s="1"/>
  <c r="K101" i="84" s="1"/>
  <c r="K102" i="84" s="1"/>
  <c r="K103" i="84" s="1"/>
  <c r="K104" i="84" s="1"/>
  <c r="K105" i="84" s="1"/>
  <c r="K106" i="84" s="1"/>
  <c r="K107" i="84" s="1"/>
  <c r="B94" i="84"/>
  <c r="B95" i="84" s="1"/>
  <c r="B96" i="84" s="1"/>
  <c r="B97" i="84" s="1"/>
  <c r="B98" i="84" s="1"/>
  <c r="B99" i="84" s="1"/>
  <c r="B100" i="84" s="1"/>
  <c r="B101" i="84" s="1"/>
  <c r="B102" i="84" s="1"/>
  <c r="B103" i="84" s="1"/>
  <c r="B104" i="84" s="1"/>
  <c r="B105" i="84" s="1"/>
  <c r="B106" i="84" s="1"/>
  <c r="B107" i="84" s="1"/>
  <c r="K73" i="84"/>
  <c r="K74" i="84" s="1"/>
  <c r="K75" i="84" s="1"/>
  <c r="K76" i="84" s="1"/>
  <c r="K77" i="84" s="1"/>
  <c r="K78" i="84" s="1"/>
  <c r="K79" i="84" s="1"/>
  <c r="K80" i="84" s="1"/>
  <c r="K81" i="84" s="1"/>
  <c r="K82" i="84" s="1"/>
  <c r="K83" i="84" s="1"/>
  <c r="K84" i="84" s="1"/>
  <c r="K85" i="84" s="1"/>
  <c r="K86" i="84" s="1"/>
  <c r="B73" i="84"/>
  <c r="B74" i="84" s="1"/>
  <c r="B75" i="84" s="1"/>
  <c r="B76" i="84" s="1"/>
  <c r="B77" i="84" s="1"/>
  <c r="B78" i="84" s="1"/>
  <c r="B79" i="84" s="1"/>
  <c r="B80" i="84" s="1"/>
  <c r="B81" i="84" s="1"/>
  <c r="B82" i="84" s="1"/>
  <c r="B83" i="84" s="1"/>
  <c r="B84" i="84" s="1"/>
  <c r="B85" i="84" s="1"/>
  <c r="B86" i="84" s="1"/>
  <c r="K52" i="84"/>
  <c r="K53" i="84" s="1"/>
  <c r="K54" i="84" s="1"/>
  <c r="K55" i="84" s="1"/>
  <c r="K56" i="84" s="1"/>
  <c r="K57" i="84" s="1"/>
  <c r="K58" i="84" s="1"/>
  <c r="K59" i="84" s="1"/>
  <c r="K60" i="84" s="1"/>
  <c r="K61" i="84" s="1"/>
  <c r="K62" i="84" s="1"/>
  <c r="K63" i="84" s="1"/>
  <c r="K64" i="84" s="1"/>
  <c r="K65" i="84" s="1"/>
  <c r="B52" i="84"/>
  <c r="B53" i="84" s="1"/>
  <c r="B54" i="84" s="1"/>
  <c r="B55" i="84" s="1"/>
  <c r="B56" i="84" s="1"/>
  <c r="B57" i="84" s="1"/>
  <c r="B58" i="84" s="1"/>
  <c r="B59" i="84" s="1"/>
  <c r="B60" i="84" s="1"/>
  <c r="B61" i="84" s="1"/>
  <c r="B62" i="84" s="1"/>
  <c r="B63" i="84" s="1"/>
  <c r="B64" i="84" s="1"/>
  <c r="B65" i="84" s="1"/>
  <c r="K31" i="84"/>
  <c r="K32" i="84" s="1"/>
  <c r="K33" i="84" s="1"/>
  <c r="K34" i="84" s="1"/>
  <c r="K35" i="84" s="1"/>
  <c r="K36" i="84" s="1"/>
  <c r="K37" i="84" s="1"/>
  <c r="K38" i="84" s="1"/>
  <c r="K39" i="84" s="1"/>
  <c r="K40" i="84" s="1"/>
  <c r="K41" i="84" s="1"/>
  <c r="K42" i="84" s="1"/>
  <c r="K43" i="84" s="1"/>
  <c r="K44" i="84" s="1"/>
  <c r="K10" i="84"/>
  <c r="K11" i="84" s="1"/>
  <c r="K12" i="84" s="1"/>
  <c r="K13" i="84" s="1"/>
  <c r="K14" i="84" s="1"/>
  <c r="K15" i="84" s="1"/>
  <c r="K16" i="84" s="1"/>
  <c r="K17" i="84" s="1"/>
  <c r="K18" i="84" s="1"/>
  <c r="K19" i="84" s="1"/>
  <c r="K20" i="84" s="1"/>
  <c r="K21" i="84" s="1"/>
  <c r="K22" i="84" s="1"/>
  <c r="K23" i="84" s="1"/>
  <c r="B31" i="84"/>
  <c r="B32" i="84" s="1"/>
  <c r="B33" i="84" s="1"/>
  <c r="B34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10" i="84"/>
  <c r="B11" i="84" s="1"/>
  <c r="B12" i="84" s="1"/>
  <c r="B13" i="84" s="1"/>
  <c r="B14" i="84" s="1"/>
  <c r="B15" i="84" s="1"/>
  <c r="B16" i="84" s="1"/>
  <c r="B17" i="84" s="1"/>
  <c r="B18" i="84" s="1"/>
  <c r="B19" i="84" s="1"/>
  <c r="B20" i="84" s="1"/>
  <c r="B21" i="84" s="1"/>
  <c r="B22" i="84" s="1"/>
  <c r="B23" i="84" s="1"/>
  <c r="M156" i="82"/>
  <c r="M157" i="82" s="1"/>
  <c r="M158" i="82" s="1"/>
  <c r="M159" i="82" s="1"/>
  <c r="M160" i="82" s="1"/>
  <c r="M161" i="82" s="1"/>
  <c r="M162" i="82" s="1"/>
  <c r="M163" i="82" s="1"/>
  <c r="M164" i="82" s="1"/>
  <c r="M165" i="82" s="1"/>
  <c r="M166" i="82" s="1"/>
  <c r="M167" i="82" s="1"/>
  <c r="M168" i="82" s="1"/>
  <c r="M169" i="82" s="1"/>
  <c r="B156" i="82"/>
  <c r="B157" i="82" s="1"/>
  <c r="B158" i="82" s="1"/>
  <c r="B159" i="82" s="1"/>
  <c r="B160" i="82" s="1"/>
  <c r="B161" i="82" s="1"/>
  <c r="B162" i="82" s="1"/>
  <c r="M135" i="82"/>
  <c r="M136" i="82" s="1"/>
  <c r="M137" i="82" s="1"/>
  <c r="M138" i="82" s="1"/>
  <c r="M139" i="82" s="1"/>
  <c r="M140" i="82" s="1"/>
  <c r="M141" i="82" s="1"/>
  <c r="M142" i="82" s="1"/>
  <c r="M143" i="82" s="1"/>
  <c r="M144" i="82" s="1"/>
  <c r="M145" i="82" s="1"/>
  <c r="M146" i="82" s="1"/>
  <c r="M147" i="82" s="1"/>
  <c r="M148" i="82" s="1"/>
  <c r="B135" i="82"/>
  <c r="B136" i="82" s="1"/>
  <c r="B137" i="82" s="1"/>
  <c r="B138" i="82" s="1"/>
  <c r="B139" i="82" s="1"/>
  <c r="B140" i="82" s="1"/>
  <c r="B141" i="82" s="1"/>
  <c r="M114" i="82"/>
  <c r="M115" i="82" s="1"/>
  <c r="M116" i="82" s="1"/>
  <c r="M117" i="82" s="1"/>
  <c r="M118" i="82" s="1"/>
  <c r="M119" i="82" s="1"/>
  <c r="M120" i="82" s="1"/>
  <c r="M121" i="82" s="1"/>
  <c r="M122" i="82" s="1"/>
  <c r="M123" i="82" s="1"/>
  <c r="M124" i="82" s="1"/>
  <c r="M125" i="82" s="1"/>
  <c r="M126" i="82" s="1"/>
  <c r="M127" i="82" s="1"/>
  <c r="B114" i="82"/>
  <c r="B115" i="82" s="1"/>
  <c r="B116" i="82" s="1"/>
  <c r="B117" i="82" s="1"/>
  <c r="B118" i="82" s="1"/>
  <c r="B119" i="82" s="1"/>
  <c r="B120" i="82" s="1"/>
  <c r="M93" i="82"/>
  <c r="M94" i="82" s="1"/>
  <c r="M95" i="82" s="1"/>
  <c r="M96" i="82" s="1"/>
  <c r="M97" i="82" s="1"/>
  <c r="M98" i="82" s="1"/>
  <c r="M99" i="82" s="1"/>
  <c r="M100" i="82" s="1"/>
  <c r="M101" i="82" s="1"/>
  <c r="M102" i="82" s="1"/>
  <c r="M103" i="82" s="1"/>
  <c r="M104" i="82" s="1"/>
  <c r="M105" i="82" s="1"/>
  <c r="M106" i="82" s="1"/>
  <c r="B93" i="82"/>
  <c r="B94" i="82" s="1"/>
  <c r="B95" i="82" s="1"/>
  <c r="B96" i="82" s="1"/>
  <c r="B97" i="82" s="1"/>
  <c r="B98" i="82" s="1"/>
  <c r="B99" i="82" s="1"/>
  <c r="M72" i="82"/>
  <c r="M73" i="82" s="1"/>
  <c r="M74" i="82" s="1"/>
  <c r="M75" i="82" s="1"/>
  <c r="M76" i="82" s="1"/>
  <c r="M77" i="82" s="1"/>
  <c r="M78" i="82" s="1"/>
  <c r="M79" i="82" s="1"/>
  <c r="M80" i="82" s="1"/>
  <c r="M81" i="82" s="1"/>
  <c r="M82" i="82" s="1"/>
  <c r="M83" i="82" s="1"/>
  <c r="M84" i="82" s="1"/>
  <c r="M85" i="82" s="1"/>
  <c r="B72" i="82"/>
  <c r="B73" i="82" s="1"/>
  <c r="B74" i="82" s="1"/>
  <c r="B75" i="82" s="1"/>
  <c r="B76" i="82" s="1"/>
  <c r="B77" i="82" s="1"/>
  <c r="B78" i="82" s="1"/>
  <c r="M51" i="82"/>
  <c r="M52" i="82" s="1"/>
  <c r="M53" i="82" s="1"/>
  <c r="M54" i="82" s="1"/>
  <c r="M55" i="82" s="1"/>
  <c r="M56" i="82" s="1"/>
  <c r="M57" i="82" s="1"/>
  <c r="M58" i="82" s="1"/>
  <c r="M59" i="82" s="1"/>
  <c r="M60" i="82" s="1"/>
  <c r="M61" i="82" s="1"/>
  <c r="M62" i="82" s="1"/>
  <c r="M63" i="82" s="1"/>
  <c r="M64" i="82" s="1"/>
  <c r="B51" i="82"/>
  <c r="B52" i="82" s="1"/>
  <c r="B53" i="82" s="1"/>
  <c r="B54" i="82" s="1"/>
  <c r="B55" i="82" s="1"/>
  <c r="B56" i="82" s="1"/>
  <c r="B57" i="82" s="1"/>
  <c r="M30" i="82"/>
  <c r="M31" i="82" s="1"/>
  <c r="M32" i="82" s="1"/>
  <c r="M33" i="82" s="1"/>
  <c r="M34" i="82" s="1"/>
  <c r="M35" i="82" s="1"/>
  <c r="M36" i="82" s="1"/>
  <c r="M37" i="82" s="1"/>
  <c r="M38" i="82" s="1"/>
  <c r="M39" i="82" s="1"/>
  <c r="M40" i="82" s="1"/>
  <c r="M41" i="82" s="1"/>
  <c r="M42" i="82" s="1"/>
  <c r="M43" i="82" s="1"/>
  <c r="B30" i="82"/>
  <c r="B31" i="82" s="1"/>
  <c r="B32" i="82" s="1"/>
  <c r="B33" i="82" s="1"/>
  <c r="B34" i="82" s="1"/>
  <c r="B35" i="82" s="1"/>
  <c r="B36" i="82" s="1"/>
  <c r="E171" i="83"/>
  <c r="K164" i="83"/>
  <c r="K165" i="83" s="1"/>
  <c r="K166" i="83" s="1"/>
  <c r="K167" i="83" s="1"/>
  <c r="K168" i="83" s="1"/>
  <c r="K169" i="83" s="1"/>
  <c r="K170" i="83" s="1"/>
  <c r="K171" i="83" s="1"/>
  <c r="B164" i="83"/>
  <c r="B165" i="83" s="1"/>
  <c r="B166" i="83" s="1"/>
  <c r="B167" i="83" s="1"/>
  <c r="B168" i="83" s="1"/>
  <c r="B169" i="83" s="1"/>
  <c r="B170" i="83" s="1"/>
  <c r="K142" i="83"/>
  <c r="K143" i="83" s="1"/>
  <c r="K144" i="83" s="1"/>
  <c r="K145" i="83" s="1"/>
  <c r="K146" i="83" s="1"/>
  <c r="K147" i="83" s="1"/>
  <c r="K148" i="83" s="1"/>
  <c r="K149" i="83" s="1"/>
  <c r="B142" i="83"/>
  <c r="B143" i="83" s="1"/>
  <c r="B144" i="83" s="1"/>
  <c r="B145" i="83" s="1"/>
  <c r="B146" i="83" s="1"/>
  <c r="B147" i="83" s="1"/>
  <c r="B148" i="83" s="1"/>
  <c r="K120" i="83"/>
  <c r="K121" i="83" s="1"/>
  <c r="K122" i="83" s="1"/>
  <c r="K123" i="83" s="1"/>
  <c r="K124" i="83" s="1"/>
  <c r="K125" i="83" s="1"/>
  <c r="K126" i="83" s="1"/>
  <c r="K127" i="83" s="1"/>
  <c r="B120" i="83"/>
  <c r="B121" i="83" s="1"/>
  <c r="B122" i="83" s="1"/>
  <c r="B123" i="83" s="1"/>
  <c r="B124" i="83" s="1"/>
  <c r="B125" i="83" s="1"/>
  <c r="B126" i="83" s="1"/>
  <c r="K98" i="83"/>
  <c r="K99" i="83" s="1"/>
  <c r="K100" i="83" s="1"/>
  <c r="K101" i="83" s="1"/>
  <c r="K102" i="83" s="1"/>
  <c r="K103" i="83" s="1"/>
  <c r="K104" i="83" s="1"/>
  <c r="K105" i="83" s="1"/>
  <c r="B98" i="83"/>
  <c r="B99" i="83" s="1"/>
  <c r="B100" i="83" s="1"/>
  <c r="B101" i="83" s="1"/>
  <c r="B102" i="83" s="1"/>
  <c r="B103" i="83" s="1"/>
  <c r="B104" i="83" s="1"/>
  <c r="K76" i="83"/>
  <c r="K77" i="83" s="1"/>
  <c r="K78" i="83" s="1"/>
  <c r="K79" i="83" s="1"/>
  <c r="K80" i="83" s="1"/>
  <c r="K81" i="83" s="1"/>
  <c r="K82" i="83" s="1"/>
  <c r="B76" i="83"/>
  <c r="B77" i="83" s="1"/>
  <c r="B78" i="83" s="1"/>
  <c r="B79" i="83" s="1"/>
  <c r="B80" i="83" s="1"/>
  <c r="B81" i="83" s="1"/>
  <c r="B82" i="83" s="1"/>
  <c r="N190" i="92" s="1"/>
  <c r="K54" i="83"/>
  <c r="K55" i="83" s="1"/>
  <c r="K56" i="83" s="1"/>
  <c r="K57" i="83" s="1"/>
  <c r="K58" i="83" s="1"/>
  <c r="K59" i="83" s="1"/>
  <c r="K60" i="83" s="1"/>
  <c r="B54" i="83"/>
  <c r="B55" i="83" s="1"/>
  <c r="B56" i="83" s="1"/>
  <c r="B57" i="83" s="1"/>
  <c r="B58" i="83" s="1"/>
  <c r="B59" i="83" s="1"/>
  <c r="B60" i="83" s="1"/>
  <c r="N189" i="92" s="1"/>
  <c r="B32" i="83"/>
  <c r="B33" i="83" s="1"/>
  <c r="B34" i="83" s="1"/>
  <c r="B35" i="83" s="1"/>
  <c r="B36" i="83" s="1"/>
  <c r="B37" i="83" s="1"/>
  <c r="B38" i="83" s="1"/>
  <c r="K32" i="83"/>
  <c r="K33" i="83" s="1"/>
  <c r="K34" i="83" s="1"/>
  <c r="K35" i="83" s="1"/>
  <c r="K36" i="83" s="1"/>
  <c r="K37" i="83" s="1"/>
  <c r="K38" i="83" s="1"/>
  <c r="K39" i="83" s="1"/>
  <c r="K10" i="83"/>
  <c r="K11" i="83" s="1"/>
  <c r="K12" i="83" s="1"/>
  <c r="K13" i="83" s="1"/>
  <c r="K14" i="83" s="1"/>
  <c r="K15" i="83" s="1"/>
  <c r="K16" i="83" s="1"/>
  <c r="K17" i="83" s="1"/>
  <c r="B10" i="83"/>
  <c r="B11" i="83" s="1"/>
  <c r="B12" i="83" s="1"/>
  <c r="B13" i="83" s="1"/>
  <c r="B14" i="83" s="1"/>
  <c r="B15" i="83" s="1"/>
  <c r="B16" i="83" s="1"/>
  <c r="N156" i="84"/>
  <c r="O156" i="84"/>
  <c r="P156" i="84"/>
  <c r="Q156" i="84"/>
  <c r="N157" i="84"/>
  <c r="O157" i="84"/>
  <c r="P157" i="84"/>
  <c r="Q157" i="84"/>
  <c r="E156" i="84"/>
  <c r="F156" i="84"/>
  <c r="G156" i="84"/>
  <c r="H156" i="84"/>
  <c r="E157" i="84"/>
  <c r="F157" i="84"/>
  <c r="G157" i="84"/>
  <c r="H157" i="84"/>
  <c r="R136" i="84"/>
  <c r="I136" i="84"/>
  <c r="R135" i="84"/>
  <c r="I135" i="84"/>
  <c r="R115" i="84"/>
  <c r="I115" i="84"/>
  <c r="R114" i="84"/>
  <c r="I114" i="84"/>
  <c r="R94" i="84"/>
  <c r="I94" i="84"/>
  <c r="R93" i="84"/>
  <c r="I93" i="84"/>
  <c r="R73" i="84"/>
  <c r="I73" i="84"/>
  <c r="R72" i="84"/>
  <c r="I72" i="84"/>
  <c r="R52" i="84"/>
  <c r="I52" i="84"/>
  <c r="R51" i="84"/>
  <c r="I51" i="84"/>
  <c r="R31" i="84"/>
  <c r="I31" i="84"/>
  <c r="R30" i="84"/>
  <c r="I30" i="84"/>
  <c r="R9" i="84"/>
  <c r="I9" i="84"/>
  <c r="J22" i="82"/>
  <c r="I22" i="82"/>
  <c r="H22" i="82"/>
  <c r="G22" i="82"/>
  <c r="F22" i="82"/>
  <c r="Q155" i="83"/>
  <c r="P155" i="83"/>
  <c r="O155" i="83"/>
  <c r="N155" i="83"/>
  <c r="H155" i="83"/>
  <c r="G155" i="83"/>
  <c r="F155" i="83"/>
  <c r="E155" i="83"/>
  <c r="Q133" i="83"/>
  <c r="P133" i="83"/>
  <c r="O133" i="83"/>
  <c r="N133" i="83"/>
  <c r="H133" i="83"/>
  <c r="G133" i="83"/>
  <c r="F133" i="83"/>
  <c r="E133" i="83"/>
  <c r="Q111" i="83"/>
  <c r="P111" i="83"/>
  <c r="O111" i="83"/>
  <c r="N111" i="83"/>
  <c r="H111" i="83"/>
  <c r="G111" i="83"/>
  <c r="F111" i="83"/>
  <c r="Q89" i="83"/>
  <c r="P89" i="83"/>
  <c r="O89" i="83"/>
  <c r="N89" i="83"/>
  <c r="H89" i="83"/>
  <c r="G89" i="83"/>
  <c r="F89" i="83"/>
  <c r="E89" i="83"/>
  <c r="Q67" i="83"/>
  <c r="P67" i="83"/>
  <c r="O67" i="83"/>
  <c r="N67" i="83"/>
  <c r="H67" i="83"/>
  <c r="G67" i="83"/>
  <c r="F67" i="83"/>
  <c r="E67" i="83"/>
  <c r="Q45" i="83"/>
  <c r="P45" i="83"/>
  <c r="O45" i="83"/>
  <c r="N45" i="83"/>
  <c r="E45" i="83"/>
  <c r="H45" i="83"/>
  <c r="G45" i="83"/>
  <c r="F45" i="83"/>
  <c r="O23" i="83"/>
  <c r="P23" i="83"/>
  <c r="Q23" i="83"/>
  <c r="N23" i="83"/>
  <c r="H23" i="83"/>
  <c r="F23" i="83"/>
  <c r="G23" i="83"/>
  <c r="Q163" i="83"/>
  <c r="P163" i="83"/>
  <c r="O163" i="83"/>
  <c r="N163" i="83"/>
  <c r="H163" i="83"/>
  <c r="G163" i="83"/>
  <c r="F163" i="83"/>
  <c r="E163" i="83"/>
  <c r="I141" i="83"/>
  <c r="I119" i="83"/>
  <c r="I97" i="83"/>
  <c r="I75" i="83"/>
  <c r="I53" i="83"/>
  <c r="I31" i="83"/>
  <c r="R9" i="83"/>
  <c r="R163" i="83" s="1"/>
  <c r="I9" i="83"/>
  <c r="U155" i="82"/>
  <c r="T155" i="82"/>
  <c r="S155" i="82"/>
  <c r="R155" i="82"/>
  <c r="Q155" i="82"/>
  <c r="P155" i="82"/>
  <c r="E155" i="82"/>
  <c r="J155" i="82"/>
  <c r="I155" i="82"/>
  <c r="H155" i="82"/>
  <c r="G155" i="82"/>
  <c r="F155" i="82"/>
  <c r="U148" i="82"/>
  <c r="T148" i="82"/>
  <c r="S148" i="82"/>
  <c r="R148" i="82"/>
  <c r="Q148" i="82"/>
  <c r="P148" i="82"/>
  <c r="V134" i="82"/>
  <c r="J148" i="82"/>
  <c r="I148" i="82"/>
  <c r="H148" i="82"/>
  <c r="G148" i="82"/>
  <c r="F148" i="82"/>
  <c r="E148" i="82"/>
  <c r="K134" i="82"/>
  <c r="U127" i="82"/>
  <c r="T127" i="82"/>
  <c r="S127" i="82"/>
  <c r="R127" i="82"/>
  <c r="Q127" i="82"/>
  <c r="P127" i="82"/>
  <c r="V113" i="82"/>
  <c r="J127" i="82"/>
  <c r="I127" i="82"/>
  <c r="H127" i="82"/>
  <c r="G127" i="82"/>
  <c r="F127" i="82"/>
  <c r="E127" i="82"/>
  <c r="K113" i="82"/>
  <c r="Q106" i="82"/>
  <c r="R106" i="82"/>
  <c r="S106" i="82"/>
  <c r="T106" i="82"/>
  <c r="U106" i="82"/>
  <c r="P106" i="82"/>
  <c r="V92" i="82"/>
  <c r="J106" i="82"/>
  <c r="I106" i="82"/>
  <c r="H106" i="82"/>
  <c r="G106" i="82"/>
  <c r="F106" i="82"/>
  <c r="E106" i="82"/>
  <c r="K92" i="82"/>
  <c r="U85" i="82"/>
  <c r="T85" i="82"/>
  <c r="S85" i="82"/>
  <c r="R85" i="82"/>
  <c r="Q85" i="82"/>
  <c r="P85" i="82"/>
  <c r="V71" i="82"/>
  <c r="J85" i="82"/>
  <c r="I85" i="82"/>
  <c r="H85" i="82"/>
  <c r="G85" i="82"/>
  <c r="F85" i="82"/>
  <c r="E85" i="82"/>
  <c r="K71" i="82"/>
  <c r="U64" i="82"/>
  <c r="T64" i="82"/>
  <c r="S64" i="82"/>
  <c r="R64" i="82"/>
  <c r="Q64" i="82"/>
  <c r="P64" i="82"/>
  <c r="V50" i="82"/>
  <c r="J64" i="82"/>
  <c r="I64" i="82"/>
  <c r="H64" i="82"/>
  <c r="G64" i="82"/>
  <c r="F64" i="82"/>
  <c r="E64" i="82"/>
  <c r="K50" i="82"/>
  <c r="U43" i="82"/>
  <c r="T43" i="82"/>
  <c r="S43" i="82"/>
  <c r="R43" i="82"/>
  <c r="Q43" i="82"/>
  <c r="P43" i="82"/>
  <c r="V29" i="82"/>
  <c r="J43" i="82"/>
  <c r="I43" i="82"/>
  <c r="H43" i="82"/>
  <c r="G43" i="82"/>
  <c r="F43" i="82"/>
  <c r="E43" i="82"/>
  <c r="K29" i="82"/>
  <c r="Q22" i="82"/>
  <c r="R22" i="82"/>
  <c r="S22" i="82"/>
  <c r="T22" i="82"/>
  <c r="U22" i="82"/>
  <c r="P22" i="82"/>
  <c r="M9" i="82"/>
  <c r="M10" i="82" s="1"/>
  <c r="M11" i="82" s="1"/>
  <c r="M12" i="82" s="1"/>
  <c r="M13" i="82" s="1"/>
  <c r="M14" i="82" s="1"/>
  <c r="B9" i="82"/>
  <c r="V8" i="82"/>
  <c r="K8" i="82"/>
  <c r="C20" i="96" l="1"/>
  <c r="C20" i="97"/>
  <c r="L16" i="97"/>
  <c r="L26" i="97"/>
  <c r="L34" i="96"/>
  <c r="R43" i="87"/>
  <c r="R170" i="87" s="1"/>
  <c r="I64" i="87"/>
  <c r="I21" i="87"/>
  <c r="R164" i="84"/>
  <c r="R163" i="84"/>
  <c r="I164" i="84"/>
  <c r="I170" i="83"/>
  <c r="R171" i="83"/>
  <c r="R170" i="83"/>
  <c r="I171" i="83"/>
  <c r="B171" i="83"/>
  <c r="N203" i="92" s="1"/>
  <c r="N194" i="92"/>
  <c r="B39" i="83"/>
  <c r="N197" i="92" s="1"/>
  <c r="N188" i="92"/>
  <c r="B105" i="83"/>
  <c r="N200" i="92" s="1"/>
  <c r="N191" i="92"/>
  <c r="B127" i="83"/>
  <c r="N201" i="92" s="1"/>
  <c r="N192" i="92"/>
  <c r="B17" i="83"/>
  <c r="N196" i="92" s="1"/>
  <c r="N187" i="92"/>
  <c r="B149" i="83"/>
  <c r="N202" i="92" s="1"/>
  <c r="N193" i="92"/>
  <c r="K162" i="82"/>
  <c r="V163" i="82"/>
  <c r="K163" i="82"/>
  <c r="V162" i="82"/>
  <c r="B58" i="82"/>
  <c r="G189" i="92"/>
  <c r="B100" i="82"/>
  <c r="G191" i="92"/>
  <c r="B142" i="82"/>
  <c r="G193" i="92"/>
  <c r="B37" i="82"/>
  <c r="G188" i="92"/>
  <c r="B79" i="82"/>
  <c r="G190" i="92"/>
  <c r="B121" i="82"/>
  <c r="G192" i="92"/>
  <c r="B163" i="82"/>
  <c r="G194" i="92"/>
  <c r="B150" i="87"/>
  <c r="B151" i="87" s="1"/>
  <c r="B129" i="87"/>
  <c r="B130" i="87" s="1"/>
  <c r="B108" i="87"/>
  <c r="B109" i="87" s="1"/>
  <c r="B86" i="87"/>
  <c r="B87" i="87" s="1"/>
  <c r="B65" i="87"/>
  <c r="B66" i="87" s="1"/>
  <c r="B44" i="87"/>
  <c r="B45" i="87" s="1"/>
  <c r="K44" i="87"/>
  <c r="K45" i="87" s="1"/>
  <c r="K86" i="87"/>
  <c r="K87" i="87" s="1"/>
  <c r="K108" i="87"/>
  <c r="K109" i="87" s="1"/>
  <c r="K65" i="87"/>
  <c r="K66" i="87" s="1"/>
  <c r="L16" i="96"/>
  <c r="L26" i="96"/>
  <c r="L8" i="96"/>
  <c r="I163" i="84"/>
  <c r="K172" i="83"/>
  <c r="K173" i="83" s="1"/>
  <c r="K174" i="83" s="1"/>
  <c r="K175" i="83" s="1"/>
  <c r="K176" i="83" s="1"/>
  <c r="K177" i="83" s="1"/>
  <c r="K150" i="83"/>
  <c r="K151" i="83" s="1"/>
  <c r="K152" i="83" s="1"/>
  <c r="K153" i="83" s="1"/>
  <c r="K154" i="83" s="1"/>
  <c r="K155" i="83" s="1"/>
  <c r="K128" i="83"/>
  <c r="K129" i="83" s="1"/>
  <c r="K130" i="83" s="1"/>
  <c r="K131" i="83" s="1"/>
  <c r="K132" i="83" s="1"/>
  <c r="K133" i="83" s="1"/>
  <c r="K106" i="83"/>
  <c r="K107" i="83" s="1"/>
  <c r="K108" i="83" s="1"/>
  <c r="K109" i="83" s="1"/>
  <c r="K110" i="83" s="1"/>
  <c r="K111" i="83" s="1"/>
  <c r="K83" i="83"/>
  <c r="K84" i="83" s="1"/>
  <c r="K85" i="83" s="1"/>
  <c r="K86" i="83" s="1"/>
  <c r="K87" i="83" s="1"/>
  <c r="K88" i="83" s="1"/>
  <c r="K89" i="83" s="1"/>
  <c r="B83" i="83"/>
  <c r="K61" i="83"/>
  <c r="K62" i="83" s="1"/>
  <c r="K63" i="83" s="1"/>
  <c r="K64" i="83" s="1"/>
  <c r="K65" i="83" s="1"/>
  <c r="K66" i="83" s="1"/>
  <c r="K67" i="83" s="1"/>
  <c r="B61" i="83"/>
  <c r="K40" i="83"/>
  <c r="K41" i="83" s="1"/>
  <c r="K42" i="83" s="1"/>
  <c r="K43" i="83" s="1"/>
  <c r="K44" i="83" s="1"/>
  <c r="K45" i="83" s="1"/>
  <c r="K18" i="83"/>
  <c r="K19" i="83" s="1"/>
  <c r="K20" i="83" s="1"/>
  <c r="K21" i="83" s="1"/>
  <c r="K22" i="83" s="1"/>
  <c r="K23" i="83" s="1"/>
  <c r="P169" i="82"/>
  <c r="K155" i="82"/>
  <c r="E169" i="82"/>
  <c r="V155" i="82"/>
  <c r="M15" i="82"/>
  <c r="M16" i="82" s="1"/>
  <c r="M17" i="82" s="1"/>
  <c r="M18" i="82" s="1"/>
  <c r="M19" i="82" s="1"/>
  <c r="M20" i="82" s="1"/>
  <c r="M21" i="82" s="1"/>
  <c r="M22" i="82" s="1"/>
  <c r="R156" i="84"/>
  <c r="I157" i="84"/>
  <c r="I156" i="84"/>
  <c r="R157" i="84"/>
  <c r="I163" i="83"/>
  <c r="Q177" i="83"/>
  <c r="E177" i="83"/>
  <c r="D171" i="87"/>
  <c r="N158" i="83"/>
  <c r="E172" i="83"/>
  <c r="S169" i="82"/>
  <c r="U169" i="82"/>
  <c r="T169" i="82"/>
  <c r="Q169" i="82"/>
  <c r="R169" i="82"/>
  <c r="H164" i="83"/>
  <c r="K118" i="3"/>
  <c r="K120" i="3" s="1"/>
  <c r="J118" i="3"/>
  <c r="I118" i="3"/>
  <c r="H118" i="3"/>
  <c r="G118" i="3"/>
  <c r="F118" i="3"/>
  <c r="E118" i="3"/>
  <c r="K108" i="3"/>
  <c r="J108" i="3"/>
  <c r="I108" i="3"/>
  <c r="I120" i="3" s="1"/>
  <c r="H108" i="3"/>
  <c r="H120" i="3" s="1"/>
  <c r="G108" i="3"/>
  <c r="F108" i="3"/>
  <c r="E108" i="3"/>
  <c r="E74" i="3"/>
  <c r="E78" i="3"/>
  <c r="E82" i="3"/>
  <c r="E86" i="3"/>
  <c r="E90" i="3"/>
  <c r="K74" i="3"/>
  <c r="J74" i="3"/>
  <c r="I74" i="3"/>
  <c r="H74" i="3"/>
  <c r="G74" i="3"/>
  <c r="F74" i="3"/>
  <c r="K78" i="3"/>
  <c r="J78" i="3"/>
  <c r="I78" i="3"/>
  <c r="H78" i="3"/>
  <c r="G78" i="3"/>
  <c r="F78" i="3"/>
  <c r="K82" i="3"/>
  <c r="J82" i="3"/>
  <c r="I82" i="3"/>
  <c r="H82" i="3"/>
  <c r="G82" i="3"/>
  <c r="F82" i="3"/>
  <c r="K86" i="3"/>
  <c r="J86" i="3"/>
  <c r="I86" i="3"/>
  <c r="H86" i="3"/>
  <c r="G86" i="3"/>
  <c r="F86" i="3"/>
  <c r="F90" i="3"/>
  <c r="L87" i="3"/>
  <c r="K90" i="3"/>
  <c r="J90" i="3"/>
  <c r="I90" i="3"/>
  <c r="H90" i="3"/>
  <c r="G90" i="3"/>
  <c r="L58" i="3"/>
  <c r="F57" i="3"/>
  <c r="G57" i="3"/>
  <c r="H57" i="3"/>
  <c r="I57" i="3"/>
  <c r="J57" i="3"/>
  <c r="K57" i="3"/>
  <c r="E57" i="3"/>
  <c r="K47" i="3"/>
  <c r="K59" i="3" s="1"/>
  <c r="J47" i="3"/>
  <c r="J59" i="3" s="1"/>
  <c r="I47" i="3"/>
  <c r="I59" i="3" s="1"/>
  <c r="H47" i="3"/>
  <c r="G47" i="3"/>
  <c r="F47" i="3"/>
  <c r="E47" i="3"/>
  <c r="E59" i="3" s="1"/>
  <c r="H12" i="3"/>
  <c r="I12" i="3"/>
  <c r="J12" i="3"/>
  <c r="K12" i="3"/>
  <c r="H16" i="3"/>
  <c r="I16" i="3"/>
  <c r="J16" i="3"/>
  <c r="K16" i="3"/>
  <c r="H20" i="3"/>
  <c r="I20" i="3"/>
  <c r="J20" i="3"/>
  <c r="K20" i="3"/>
  <c r="H24" i="3"/>
  <c r="I24" i="3"/>
  <c r="J24" i="3"/>
  <c r="K24" i="3"/>
  <c r="H28" i="3"/>
  <c r="I28" i="3"/>
  <c r="J28" i="3"/>
  <c r="K28" i="3"/>
  <c r="G24" i="3"/>
  <c r="F24" i="3"/>
  <c r="E24" i="3"/>
  <c r="E20" i="3"/>
  <c r="E16" i="3"/>
  <c r="E12" i="3"/>
  <c r="G20" i="3"/>
  <c r="F20" i="3"/>
  <c r="G16" i="3"/>
  <c r="F16" i="3"/>
  <c r="G12" i="3"/>
  <c r="F12" i="3"/>
  <c r="L27" i="3"/>
  <c r="G28" i="3"/>
  <c r="F28" i="3"/>
  <c r="E28" i="3"/>
  <c r="G164" i="83"/>
  <c r="E164" i="83"/>
  <c r="I22" i="83"/>
  <c r="I21" i="83"/>
  <c r="I20" i="83"/>
  <c r="I19" i="83"/>
  <c r="I14" i="83"/>
  <c r="I13" i="83"/>
  <c r="I12" i="83"/>
  <c r="I11" i="83"/>
  <c r="I10" i="83"/>
  <c r="I23" i="83"/>
  <c r="B150" i="83" l="1"/>
  <c r="B151" i="83"/>
  <c r="N85" i="92"/>
  <c r="I170" i="87"/>
  <c r="G120" i="3"/>
  <c r="F120" i="3"/>
  <c r="F59" i="3"/>
  <c r="B172" i="83"/>
  <c r="B128" i="83"/>
  <c r="B18" i="83"/>
  <c r="B40" i="83"/>
  <c r="B62" i="83"/>
  <c r="N198" i="92"/>
  <c r="B84" i="83"/>
  <c r="N199" i="92"/>
  <c r="B106" i="83"/>
  <c r="B80" i="82"/>
  <c r="B81" i="82" s="1"/>
  <c r="B82" i="82" s="1"/>
  <c r="B83" i="82" s="1"/>
  <c r="B84" i="82" s="1"/>
  <c r="B85" i="82" s="1"/>
  <c r="G199" i="92"/>
  <c r="B38" i="82"/>
  <c r="B39" i="82" s="1"/>
  <c r="B40" i="82" s="1"/>
  <c r="B41" i="82" s="1"/>
  <c r="B42" i="82" s="1"/>
  <c r="B43" i="82" s="1"/>
  <c r="G197" i="92"/>
  <c r="B164" i="82"/>
  <c r="B165" i="82" s="1"/>
  <c r="B166" i="82" s="1"/>
  <c r="B167" i="82" s="1"/>
  <c r="B168" i="82" s="1"/>
  <c r="B169" i="82" s="1"/>
  <c r="G203" i="92"/>
  <c r="B122" i="82"/>
  <c r="B123" i="82" s="1"/>
  <c r="B124" i="82" s="1"/>
  <c r="B125" i="82" s="1"/>
  <c r="B126" i="82" s="1"/>
  <c r="B127" i="82" s="1"/>
  <c r="G201" i="92"/>
  <c r="B143" i="82"/>
  <c r="B144" i="82" s="1"/>
  <c r="B145" i="82" s="1"/>
  <c r="B146" i="82" s="1"/>
  <c r="B147" i="82" s="1"/>
  <c r="B148" i="82" s="1"/>
  <c r="G202" i="92"/>
  <c r="B101" i="82"/>
  <c r="B102" i="82" s="1"/>
  <c r="B103" i="82" s="1"/>
  <c r="B104" i="82" s="1"/>
  <c r="B105" i="82" s="1"/>
  <c r="B106" i="82" s="1"/>
  <c r="G200" i="92"/>
  <c r="B59" i="82"/>
  <c r="B60" i="82" s="1"/>
  <c r="B61" i="82" s="1"/>
  <c r="B62" i="82" s="1"/>
  <c r="B63" i="82" s="1"/>
  <c r="B64" i="82" s="1"/>
  <c r="G198" i="92"/>
  <c r="L108" i="3"/>
  <c r="J120" i="3"/>
  <c r="F92" i="3"/>
  <c r="L90" i="3"/>
  <c r="L118" i="3"/>
  <c r="L78" i="3"/>
  <c r="H59" i="3"/>
  <c r="J92" i="3"/>
  <c r="L74" i="3"/>
  <c r="G92" i="3"/>
  <c r="I92" i="3"/>
  <c r="K92" i="3"/>
  <c r="E120" i="3"/>
  <c r="L86" i="3"/>
  <c r="H92" i="3"/>
  <c r="F169" i="82"/>
  <c r="G169" i="82"/>
  <c r="H169" i="82"/>
  <c r="J169" i="82"/>
  <c r="I169" i="82"/>
  <c r="E92" i="3"/>
  <c r="L82" i="3"/>
  <c r="G59" i="3"/>
  <c r="L57" i="3"/>
  <c r="E30" i="3"/>
  <c r="I30" i="3"/>
  <c r="L47" i="3"/>
  <c r="L16" i="3"/>
  <c r="F30" i="3"/>
  <c r="G30" i="3"/>
  <c r="J30" i="3"/>
  <c r="H30" i="3"/>
  <c r="K30" i="3"/>
  <c r="L28" i="3"/>
  <c r="L20" i="3"/>
  <c r="L12" i="3"/>
  <c r="L24" i="3"/>
  <c r="B19" i="83" l="1"/>
  <c r="N79" i="92"/>
  <c r="B129" i="83"/>
  <c r="N84" i="92"/>
  <c r="B173" i="83"/>
  <c r="N86" i="92"/>
  <c r="B41" i="83"/>
  <c r="N80" i="92"/>
  <c r="B63" i="83"/>
  <c r="N81" i="92"/>
  <c r="B107" i="83"/>
  <c r="N83" i="92"/>
  <c r="B85" i="83"/>
  <c r="N82" i="92"/>
  <c r="B152" i="83"/>
  <c r="B153" i="83" s="1"/>
  <c r="B154" i="83" s="1"/>
  <c r="B155" i="83" s="1"/>
  <c r="N94" i="92"/>
  <c r="L120" i="3"/>
  <c r="L59" i="3"/>
  <c r="L92" i="3"/>
  <c r="L30" i="3"/>
  <c r="B174" i="83" l="1"/>
  <c r="B175" i="83" s="1"/>
  <c r="B176" i="83" s="1"/>
  <c r="B177" i="83" s="1"/>
  <c r="N95" i="92"/>
  <c r="B64" i="83"/>
  <c r="B65" i="83" s="1"/>
  <c r="B66" i="83" s="1"/>
  <c r="B67" i="83" s="1"/>
  <c r="N90" i="92"/>
  <c r="B130" i="83"/>
  <c r="B131" i="83" s="1"/>
  <c r="B132" i="83" s="1"/>
  <c r="B133" i="83" s="1"/>
  <c r="N93" i="92"/>
  <c r="B42" i="83"/>
  <c r="B43" i="83" s="1"/>
  <c r="B44" i="83" s="1"/>
  <c r="B45" i="83" s="1"/>
  <c r="N89" i="92"/>
  <c r="B86" i="83"/>
  <c r="B87" i="83" s="1"/>
  <c r="B88" i="83" s="1"/>
  <c r="B89" i="83" s="1"/>
  <c r="N91" i="92"/>
  <c r="B108" i="83"/>
  <c r="B109" i="83" s="1"/>
  <c r="B110" i="83" s="1"/>
  <c r="B111" i="83" s="1"/>
  <c r="N92" i="92"/>
  <c r="B20" i="83"/>
  <c r="B21" i="83" s="1"/>
  <c r="B22" i="83" s="1"/>
  <c r="B23" i="83" s="1"/>
  <c r="N88" i="92"/>
  <c r="L369" i="94"/>
  <c r="N369" i="94" s="1"/>
  <c r="L365" i="94"/>
  <c r="N365" i="94" s="1"/>
  <c r="L361" i="94"/>
  <c r="N361" i="94" s="1"/>
  <c r="L357" i="94"/>
  <c r="N357" i="94" s="1"/>
  <c r="L353" i="94"/>
  <c r="N353" i="94" s="1"/>
  <c r="L349" i="94"/>
  <c r="N349" i="94" s="1"/>
  <c r="L345" i="94"/>
  <c r="N345" i="94" s="1"/>
  <c r="L341" i="94"/>
  <c r="N341" i="94" s="1"/>
  <c r="L337" i="94"/>
  <c r="N337" i="94" s="1"/>
  <c r="L397" i="94"/>
  <c r="L393" i="94"/>
  <c r="L389" i="94"/>
  <c r="N389" i="94" s="1"/>
  <c r="L385" i="94"/>
  <c r="L381" i="94"/>
  <c r="N381" i="94" s="1"/>
  <c r="L377" i="94"/>
  <c r="N377" i="94" s="1"/>
  <c r="L373" i="94"/>
  <c r="N373" i="94" s="1"/>
  <c r="E396" i="94"/>
  <c r="G396" i="94" s="1"/>
  <c r="E395" i="94"/>
  <c r="G395" i="94" s="1"/>
  <c r="E392" i="94"/>
  <c r="G392" i="94" s="1"/>
  <c r="E391" i="94"/>
  <c r="G391" i="94" s="1"/>
  <c r="E388" i="94"/>
  <c r="G388" i="94" s="1"/>
  <c r="E387" i="94"/>
  <c r="G387" i="94" s="1"/>
  <c r="E384" i="94"/>
  <c r="G384" i="94" s="1"/>
  <c r="E383" i="94"/>
  <c r="G383" i="94" s="1"/>
  <c r="E380" i="94"/>
  <c r="G380" i="94" s="1"/>
  <c r="E379" i="94"/>
  <c r="G379" i="94" s="1"/>
  <c r="E376" i="94"/>
  <c r="G376" i="94" s="1"/>
  <c r="E375" i="94"/>
  <c r="G375" i="94" s="1"/>
  <c r="E372" i="94"/>
  <c r="G372" i="94" s="1"/>
  <c r="E371" i="94"/>
  <c r="G371" i="94" s="1"/>
  <c r="E368" i="94"/>
  <c r="G368" i="94" s="1"/>
  <c r="E367" i="94"/>
  <c r="G367" i="94" s="1"/>
  <c r="M397" i="94"/>
  <c r="O397" i="94" s="1"/>
  <c r="N397" i="94"/>
  <c r="M393" i="94"/>
  <c r="O393" i="94" s="1"/>
  <c r="N393" i="94"/>
  <c r="M389" i="94"/>
  <c r="O389" i="94" s="1"/>
  <c r="N385" i="94"/>
  <c r="M385" i="94"/>
  <c r="O385" i="94" s="1"/>
  <c r="M381" i="94"/>
  <c r="O381" i="94" s="1"/>
  <c r="M377" i="94"/>
  <c r="O377" i="94" s="1"/>
  <c r="M373" i="94"/>
  <c r="O373" i="94" s="1"/>
  <c r="M369" i="94"/>
  <c r="O369" i="94" s="1"/>
  <c r="M365" i="94"/>
  <c r="O365" i="94" s="1"/>
  <c r="E364" i="94"/>
  <c r="G364" i="94" s="1"/>
  <c r="E363" i="94"/>
  <c r="G363" i="94" s="1"/>
  <c r="M361" i="94"/>
  <c r="O361" i="94" s="1"/>
  <c r="E360" i="94"/>
  <c r="G360" i="94" s="1"/>
  <c r="E359" i="94"/>
  <c r="G359" i="94" s="1"/>
  <c r="M357" i="94"/>
  <c r="O357" i="94" s="1"/>
  <c r="E356" i="94"/>
  <c r="G356" i="94" s="1"/>
  <c r="E355" i="94"/>
  <c r="G355" i="94" s="1"/>
  <c r="M353" i="94"/>
  <c r="O353" i="94" s="1"/>
  <c r="E352" i="94"/>
  <c r="G352" i="94" s="1"/>
  <c r="E351" i="94"/>
  <c r="G351" i="94" s="1"/>
  <c r="M349" i="94"/>
  <c r="O349" i="94" s="1"/>
  <c r="E348" i="94"/>
  <c r="G348" i="94" s="1"/>
  <c r="E347" i="94"/>
  <c r="G347" i="94" s="1"/>
  <c r="M345" i="94"/>
  <c r="O345" i="94" s="1"/>
  <c r="E344" i="94"/>
  <c r="G344" i="94" s="1"/>
  <c r="E343" i="94"/>
  <c r="G343" i="94" s="1"/>
  <c r="E339" i="94"/>
  <c r="G339" i="94" s="1"/>
  <c r="E335" i="94"/>
  <c r="G335" i="94" s="1"/>
  <c r="E340" i="94"/>
  <c r="G340" i="94" s="1"/>
  <c r="E336" i="94"/>
  <c r="G336" i="94" s="1"/>
  <c r="M341" i="94"/>
  <c r="O341" i="94" s="1"/>
  <c r="M337" i="94"/>
  <c r="O337" i="94" s="1"/>
  <c r="L333" i="94"/>
  <c r="N333" i="94" s="1"/>
  <c r="L326" i="94"/>
  <c r="N326" i="94" s="1"/>
  <c r="L319" i="94"/>
  <c r="N319" i="94" s="1"/>
  <c r="L312" i="94"/>
  <c r="N312" i="94" s="1"/>
  <c r="L305" i="94"/>
  <c r="N305" i="94" s="1"/>
  <c r="L298" i="94"/>
  <c r="N298" i="94" s="1"/>
  <c r="L291" i="94"/>
  <c r="N291" i="94" s="1"/>
  <c r="L284" i="94"/>
  <c r="N284" i="94" s="1"/>
  <c r="L277" i="94"/>
  <c r="N277" i="94" s="1"/>
  <c r="L271" i="94"/>
  <c r="N271" i="94" s="1"/>
  <c r="L265" i="94"/>
  <c r="N265" i="94" s="1"/>
  <c r="L259" i="94"/>
  <c r="N259" i="94" s="1"/>
  <c r="L253" i="94"/>
  <c r="N253" i="94" s="1"/>
  <c r="L247" i="94"/>
  <c r="N247" i="94" s="1"/>
  <c r="L241" i="94"/>
  <c r="N241" i="94" s="1"/>
  <c r="E332" i="94"/>
  <c r="G332" i="94" s="1"/>
  <c r="E331" i="94"/>
  <c r="G331" i="94" s="1"/>
  <c r="E330" i="94"/>
  <c r="G330" i="94" s="1"/>
  <c r="E329" i="94"/>
  <c r="G329" i="94" s="1"/>
  <c r="E328" i="94"/>
  <c r="G328" i="94" s="1"/>
  <c r="E325" i="94"/>
  <c r="G325" i="94" s="1"/>
  <c r="E324" i="94"/>
  <c r="G324" i="94" s="1"/>
  <c r="E323" i="94"/>
  <c r="G323" i="94" s="1"/>
  <c r="E322" i="94"/>
  <c r="G322" i="94" s="1"/>
  <c r="E321" i="94"/>
  <c r="G321" i="94" s="1"/>
  <c r="E318" i="94"/>
  <c r="G318" i="94" s="1"/>
  <c r="E317" i="94"/>
  <c r="G317" i="94" s="1"/>
  <c r="E316" i="94"/>
  <c r="G316" i="94" s="1"/>
  <c r="E315" i="94"/>
  <c r="G315" i="94" s="1"/>
  <c r="E314" i="94"/>
  <c r="G314" i="94" s="1"/>
  <c r="E311" i="94"/>
  <c r="G311" i="94" s="1"/>
  <c r="E310" i="94"/>
  <c r="G310" i="94" s="1"/>
  <c r="E309" i="94"/>
  <c r="G309" i="94" s="1"/>
  <c r="E308" i="94"/>
  <c r="G308" i="94" s="1"/>
  <c r="E307" i="94"/>
  <c r="G307" i="94" s="1"/>
  <c r="E304" i="94"/>
  <c r="G304" i="94" s="1"/>
  <c r="E303" i="94"/>
  <c r="G303" i="94" s="1"/>
  <c r="E302" i="94"/>
  <c r="G302" i="94" s="1"/>
  <c r="E301" i="94"/>
  <c r="G301" i="94" s="1"/>
  <c r="E300" i="94"/>
  <c r="G300" i="94" s="1"/>
  <c r="E297" i="94"/>
  <c r="G297" i="94" s="1"/>
  <c r="E296" i="94"/>
  <c r="G296" i="94" s="1"/>
  <c r="E295" i="94"/>
  <c r="G295" i="94" s="1"/>
  <c r="E294" i="94"/>
  <c r="G294" i="94" s="1"/>
  <c r="E293" i="94"/>
  <c r="G293" i="94" s="1"/>
  <c r="E290" i="94"/>
  <c r="G290" i="94" s="1"/>
  <c r="E289" i="94"/>
  <c r="G289" i="94" s="1"/>
  <c r="E288" i="94"/>
  <c r="G288" i="94" s="1"/>
  <c r="E287" i="94"/>
  <c r="G287" i="94" s="1"/>
  <c r="E286" i="94"/>
  <c r="G286" i="94" s="1"/>
  <c r="E283" i="94"/>
  <c r="G283" i="94" s="1"/>
  <c r="E282" i="94"/>
  <c r="G282" i="94" s="1"/>
  <c r="E281" i="94"/>
  <c r="G281" i="94" s="1"/>
  <c r="E280" i="94"/>
  <c r="G280" i="94" s="1"/>
  <c r="E279" i="94"/>
  <c r="G279" i="94" s="1"/>
  <c r="M333" i="94"/>
  <c r="O333" i="94" s="1"/>
  <c r="M326" i="94"/>
  <c r="O326" i="94" s="1"/>
  <c r="M319" i="94"/>
  <c r="O319" i="94" s="1"/>
  <c r="M312" i="94"/>
  <c r="O312" i="94" s="1"/>
  <c r="M305" i="94"/>
  <c r="O305" i="94" s="1"/>
  <c r="M298" i="94"/>
  <c r="O298" i="94" s="1"/>
  <c r="M291" i="94"/>
  <c r="O291" i="94" s="1"/>
  <c r="M284" i="94"/>
  <c r="O284" i="94" s="1"/>
  <c r="L428" i="92"/>
  <c r="N428" i="92" s="1"/>
  <c r="L427" i="92"/>
  <c r="N427" i="92" s="1"/>
  <c r="L426" i="92"/>
  <c r="N426" i="92" s="1"/>
  <c r="L425" i="92"/>
  <c r="N425" i="92" s="1"/>
  <c r="L424" i="92"/>
  <c r="N424" i="92" s="1"/>
  <c r="L423" i="92"/>
  <c r="L422" i="92"/>
  <c r="N422" i="92" s="1"/>
  <c r="L421" i="92"/>
  <c r="N421" i="92" s="1"/>
  <c r="E422" i="92"/>
  <c r="G422" i="92" s="1"/>
  <c r="E423" i="92"/>
  <c r="G423" i="92" s="1"/>
  <c r="E424" i="92"/>
  <c r="G424" i="92" s="1"/>
  <c r="E425" i="92"/>
  <c r="G425" i="92" s="1"/>
  <c r="E426" i="92"/>
  <c r="G426" i="92" s="1"/>
  <c r="E427" i="92"/>
  <c r="G427" i="92" s="1"/>
  <c r="E428" i="92"/>
  <c r="G428" i="92" s="1"/>
  <c r="E421" i="92"/>
  <c r="G421" i="92" s="1"/>
  <c r="M428" i="92"/>
  <c r="O428" i="92" s="1"/>
  <c r="M427" i="92"/>
  <c r="O427" i="92" s="1"/>
  <c r="M426" i="92"/>
  <c r="O426" i="92" s="1"/>
  <c r="M425" i="92"/>
  <c r="O425" i="92" s="1"/>
  <c r="M424" i="92"/>
  <c r="O424" i="92" s="1"/>
  <c r="M423" i="92"/>
  <c r="O423" i="92" s="1"/>
  <c r="N423" i="92"/>
  <c r="M422" i="92"/>
  <c r="O422" i="92" s="1"/>
  <c r="M421" i="92"/>
  <c r="O421" i="92" s="1"/>
  <c r="L419" i="92"/>
  <c r="N419" i="92" s="1"/>
  <c r="L418" i="92"/>
  <c r="N418" i="92" s="1"/>
  <c r="L417" i="92"/>
  <c r="N417" i="92" s="1"/>
  <c r="L416" i="92"/>
  <c r="N416" i="92" s="1"/>
  <c r="L415" i="92"/>
  <c r="N415" i="92" s="1"/>
  <c r="L414" i="92"/>
  <c r="N414" i="92" s="1"/>
  <c r="L413" i="92"/>
  <c r="N413" i="92" s="1"/>
  <c r="L412" i="92"/>
  <c r="N412" i="92" s="1"/>
  <c r="E414" i="92"/>
  <c r="G414" i="92" s="1"/>
  <c r="E415" i="92"/>
  <c r="G415" i="92" s="1"/>
  <c r="E416" i="92"/>
  <c r="G416" i="92" s="1"/>
  <c r="E417" i="92"/>
  <c r="G417" i="92" s="1"/>
  <c r="E418" i="92"/>
  <c r="G418" i="92" s="1"/>
  <c r="E419" i="92"/>
  <c r="G419" i="92" s="1"/>
  <c r="E413" i="92"/>
  <c r="G413" i="92" s="1"/>
  <c r="E412" i="92"/>
  <c r="G412" i="92" s="1"/>
  <c r="M419" i="92"/>
  <c r="O419" i="92" s="1"/>
  <c r="M418" i="92"/>
  <c r="O418" i="92" s="1"/>
  <c r="M417" i="92"/>
  <c r="O417" i="92" s="1"/>
  <c r="M416" i="92"/>
  <c r="O416" i="92" s="1"/>
  <c r="M415" i="92"/>
  <c r="O415" i="92" s="1"/>
  <c r="M414" i="92"/>
  <c r="O414" i="92" s="1"/>
  <c r="M413" i="92"/>
  <c r="O413" i="92" s="1"/>
  <c r="M412" i="92"/>
  <c r="O412" i="92" s="1"/>
  <c r="L410" i="92"/>
  <c r="N410" i="92" s="1"/>
  <c r="L409" i="92"/>
  <c r="N409" i="92" s="1"/>
  <c r="L408" i="92"/>
  <c r="N408" i="92" s="1"/>
  <c r="L407" i="92"/>
  <c r="N407" i="92" s="1"/>
  <c r="L406" i="92"/>
  <c r="N406" i="92" s="1"/>
  <c r="L405" i="92"/>
  <c r="N405" i="92" s="1"/>
  <c r="L404" i="92"/>
  <c r="N404" i="92" s="1"/>
  <c r="L403" i="92"/>
  <c r="N403" i="92" s="1"/>
  <c r="E404" i="92"/>
  <c r="G404" i="92" s="1"/>
  <c r="E405" i="92"/>
  <c r="G405" i="92" s="1"/>
  <c r="E406" i="92"/>
  <c r="G406" i="92" s="1"/>
  <c r="E407" i="92"/>
  <c r="G407" i="92" s="1"/>
  <c r="E408" i="92"/>
  <c r="G408" i="92" s="1"/>
  <c r="E409" i="92"/>
  <c r="G409" i="92" s="1"/>
  <c r="E410" i="92"/>
  <c r="G410" i="92" s="1"/>
  <c r="E403" i="92"/>
  <c r="G403" i="92" s="1"/>
  <c r="M410" i="92"/>
  <c r="O410" i="92" s="1"/>
  <c r="M409" i="92"/>
  <c r="O409" i="92" s="1"/>
  <c r="M408" i="92"/>
  <c r="O408" i="92" s="1"/>
  <c r="M407" i="92"/>
  <c r="O407" i="92" s="1"/>
  <c r="M406" i="92"/>
  <c r="O406" i="92" s="1"/>
  <c r="M405" i="92"/>
  <c r="O405" i="92" s="1"/>
  <c r="M404" i="92"/>
  <c r="O404" i="92" s="1"/>
  <c r="M403" i="92"/>
  <c r="O403" i="92" s="1"/>
  <c r="M277" i="94"/>
  <c r="O277" i="94" s="1"/>
  <c r="E276" i="94"/>
  <c r="G276" i="94" s="1"/>
  <c r="E275" i="94"/>
  <c r="G275" i="94" s="1"/>
  <c r="E274" i="94"/>
  <c r="G274" i="94" s="1"/>
  <c r="E273" i="94"/>
  <c r="G273" i="94" s="1"/>
  <c r="M271" i="94"/>
  <c r="O271" i="94" s="1"/>
  <c r="E270" i="94"/>
  <c r="G270" i="94" s="1"/>
  <c r="E269" i="94"/>
  <c r="G269" i="94" s="1"/>
  <c r="E268" i="94"/>
  <c r="G268" i="94" s="1"/>
  <c r="E267" i="94"/>
  <c r="G267" i="94" s="1"/>
  <c r="M265" i="94"/>
  <c r="O265" i="94" s="1"/>
  <c r="E264" i="94"/>
  <c r="G264" i="94" s="1"/>
  <c r="E263" i="94"/>
  <c r="G263" i="94" s="1"/>
  <c r="E262" i="94"/>
  <c r="G262" i="94" s="1"/>
  <c r="E261" i="94"/>
  <c r="G261" i="94" s="1"/>
  <c r="M259" i="94"/>
  <c r="O259" i="94" s="1"/>
  <c r="E258" i="94"/>
  <c r="G258" i="94" s="1"/>
  <c r="E257" i="94"/>
  <c r="G257" i="94" s="1"/>
  <c r="E256" i="94"/>
  <c r="G256" i="94" s="1"/>
  <c r="E255" i="94"/>
  <c r="G255" i="94" s="1"/>
  <c r="M253" i="94"/>
  <c r="O253" i="94" s="1"/>
  <c r="E252" i="94"/>
  <c r="G252" i="94" s="1"/>
  <c r="E251" i="94"/>
  <c r="G251" i="94" s="1"/>
  <c r="E250" i="94"/>
  <c r="G250" i="94" s="1"/>
  <c r="E249" i="94"/>
  <c r="G249" i="94" s="1"/>
  <c r="M247" i="94"/>
  <c r="O247" i="94" s="1"/>
  <c r="E246" i="94"/>
  <c r="G246" i="94" s="1"/>
  <c r="E245" i="94"/>
  <c r="G245" i="94" s="1"/>
  <c r="E244" i="94"/>
  <c r="G244" i="94" s="1"/>
  <c r="E243" i="94"/>
  <c r="G243" i="94" s="1"/>
  <c r="M241" i="94"/>
  <c r="O241" i="94" s="1"/>
  <c r="E240" i="94"/>
  <c r="G240" i="94" s="1"/>
  <c r="E239" i="94"/>
  <c r="G239" i="94" s="1"/>
  <c r="E238" i="94"/>
  <c r="G238" i="94" s="1"/>
  <c r="E237" i="94"/>
  <c r="G237" i="94" s="1"/>
  <c r="L235" i="94"/>
  <c r="N235" i="94" s="1"/>
  <c r="M235" i="94"/>
  <c r="O235" i="94" s="1"/>
  <c r="E234" i="94"/>
  <c r="G234" i="94" s="1"/>
  <c r="E233" i="94"/>
  <c r="G233" i="94" s="1"/>
  <c r="E232" i="94"/>
  <c r="G232" i="94" s="1"/>
  <c r="E231" i="94"/>
  <c r="G231" i="94" s="1"/>
  <c r="L229" i="94"/>
  <c r="N229" i="94" s="1"/>
  <c r="L224" i="94"/>
  <c r="N224" i="94" s="1"/>
  <c r="L219" i="94"/>
  <c r="N219" i="94" s="1"/>
  <c r="L214" i="94"/>
  <c r="N214" i="94" s="1"/>
  <c r="L209" i="94"/>
  <c r="N209" i="94" s="1"/>
  <c r="L204" i="94"/>
  <c r="N204" i="94" s="1"/>
  <c r="L199" i="94"/>
  <c r="N199" i="94" s="1"/>
  <c r="L194" i="94"/>
  <c r="N194" i="94" s="1"/>
  <c r="E228" i="94"/>
  <c r="G228" i="94" s="1"/>
  <c r="E227" i="94"/>
  <c r="G227" i="94" s="1"/>
  <c r="E226" i="94"/>
  <c r="G226" i="94" s="1"/>
  <c r="E223" i="94"/>
  <c r="G223" i="94" s="1"/>
  <c r="E222" i="94"/>
  <c r="G222" i="94" s="1"/>
  <c r="E221" i="94"/>
  <c r="G221" i="94" s="1"/>
  <c r="E218" i="94"/>
  <c r="G218" i="94" s="1"/>
  <c r="E217" i="94"/>
  <c r="G217" i="94" s="1"/>
  <c r="E216" i="94"/>
  <c r="G216" i="94" s="1"/>
  <c r="E213" i="94"/>
  <c r="G213" i="94" s="1"/>
  <c r="E212" i="94"/>
  <c r="G212" i="94" s="1"/>
  <c r="E211" i="94"/>
  <c r="G211" i="94" s="1"/>
  <c r="E208" i="94"/>
  <c r="G208" i="94" s="1"/>
  <c r="E207" i="94"/>
  <c r="G207" i="94" s="1"/>
  <c r="E206" i="94"/>
  <c r="G206" i="94" s="1"/>
  <c r="E203" i="94"/>
  <c r="G203" i="94" s="1"/>
  <c r="E202" i="94"/>
  <c r="G202" i="94" s="1"/>
  <c r="E201" i="94"/>
  <c r="G201" i="94" s="1"/>
  <c r="E198" i="94"/>
  <c r="G198" i="94" s="1"/>
  <c r="E197" i="94"/>
  <c r="G197" i="94" s="1"/>
  <c r="E196" i="94"/>
  <c r="G196" i="94" s="1"/>
  <c r="E191" i="94"/>
  <c r="G191" i="94" s="1"/>
  <c r="E193" i="94"/>
  <c r="G193" i="94" s="1"/>
  <c r="E192" i="94"/>
  <c r="G192" i="94" s="1"/>
  <c r="M229" i="94"/>
  <c r="O229" i="94" s="1"/>
  <c r="M224" i="94"/>
  <c r="O224" i="94" s="1"/>
  <c r="M219" i="94"/>
  <c r="O219" i="94" s="1"/>
  <c r="M214" i="94"/>
  <c r="O214" i="94" s="1"/>
  <c r="M209" i="94"/>
  <c r="O209" i="94" s="1"/>
  <c r="M204" i="94"/>
  <c r="O204" i="94" s="1"/>
  <c r="M199" i="94"/>
  <c r="O199" i="94" s="1"/>
  <c r="M194" i="94"/>
  <c r="O194" i="94" s="1"/>
  <c r="L189" i="94"/>
  <c r="N189" i="94" s="1"/>
  <c r="L184" i="94"/>
  <c r="N184" i="94" s="1"/>
  <c r="L179" i="94"/>
  <c r="N179" i="94" s="1"/>
  <c r="L174" i="94"/>
  <c r="N174" i="94" s="1"/>
  <c r="L169" i="94"/>
  <c r="N169" i="94" s="1"/>
  <c r="L164" i="94"/>
  <c r="N164" i="94" s="1"/>
  <c r="L159" i="94"/>
  <c r="N159" i="94" s="1"/>
  <c r="L154" i="94"/>
  <c r="N154" i="94" s="1"/>
  <c r="E168" i="94"/>
  <c r="G168" i="94" s="1"/>
  <c r="E167" i="94"/>
  <c r="G167" i="94" s="1"/>
  <c r="E166" i="94"/>
  <c r="G166" i="94" s="1"/>
  <c r="E188" i="94"/>
  <c r="G188" i="94" s="1"/>
  <c r="E187" i="94"/>
  <c r="G187" i="94" s="1"/>
  <c r="E186" i="94"/>
  <c r="G186" i="94" s="1"/>
  <c r="E183" i="94"/>
  <c r="G183" i="94" s="1"/>
  <c r="E182" i="94"/>
  <c r="G182" i="94" s="1"/>
  <c r="E181" i="94"/>
  <c r="G181" i="94" s="1"/>
  <c r="E178" i="94"/>
  <c r="G178" i="94" s="1"/>
  <c r="E177" i="94"/>
  <c r="G177" i="94" s="1"/>
  <c r="E176" i="94"/>
  <c r="G176" i="94" s="1"/>
  <c r="E173" i="94"/>
  <c r="G173" i="94" s="1"/>
  <c r="E172" i="94"/>
  <c r="G172" i="94" s="1"/>
  <c r="E171" i="94"/>
  <c r="G171" i="94" s="1"/>
  <c r="E163" i="94"/>
  <c r="G163" i="94" s="1"/>
  <c r="E162" i="94"/>
  <c r="G162" i="94" s="1"/>
  <c r="E161" i="94"/>
  <c r="G161" i="94" s="1"/>
  <c r="E158" i="94"/>
  <c r="G158" i="94" s="1"/>
  <c r="E157" i="94"/>
  <c r="G157" i="94" s="1"/>
  <c r="E156" i="94"/>
  <c r="G156" i="94" s="1"/>
  <c r="E153" i="94"/>
  <c r="G153" i="94" s="1"/>
  <c r="E152" i="94"/>
  <c r="G152" i="94" s="1"/>
  <c r="E151" i="94"/>
  <c r="G151" i="94" s="1"/>
  <c r="M189" i="94"/>
  <c r="O189" i="94" s="1"/>
  <c r="M184" i="94"/>
  <c r="O184" i="94" s="1"/>
  <c r="M179" i="94"/>
  <c r="O179" i="94" s="1"/>
  <c r="M174" i="94"/>
  <c r="O174" i="94" s="1"/>
  <c r="M169" i="94"/>
  <c r="O169" i="94" s="1"/>
  <c r="M164" i="94"/>
  <c r="O164" i="94" s="1"/>
  <c r="M159" i="94"/>
  <c r="O159" i="94" s="1"/>
  <c r="M154" i="94"/>
  <c r="O154" i="94" s="1"/>
  <c r="L149" i="94"/>
  <c r="N149" i="94" s="1"/>
  <c r="L144" i="94"/>
  <c r="N144" i="94" s="1"/>
  <c r="L139" i="94"/>
  <c r="N139" i="94" s="1"/>
  <c r="L134" i="94"/>
  <c r="N134" i="94" s="1"/>
  <c r="L129" i="94"/>
  <c r="N129" i="94" s="1"/>
  <c r="L124" i="94"/>
  <c r="N124" i="94" s="1"/>
  <c r="L119" i="94"/>
  <c r="N119" i="94" s="1"/>
  <c r="L114" i="94"/>
  <c r="N114" i="94" s="1"/>
  <c r="E148" i="94"/>
  <c r="G148" i="94" s="1"/>
  <c r="E147" i="94"/>
  <c r="G147" i="94" s="1"/>
  <c r="E146" i="94"/>
  <c r="G146" i="94" s="1"/>
  <c r="E143" i="94"/>
  <c r="G143" i="94" s="1"/>
  <c r="E142" i="94"/>
  <c r="G142" i="94" s="1"/>
  <c r="E141" i="94"/>
  <c r="G141" i="94" s="1"/>
  <c r="E138" i="94"/>
  <c r="G138" i="94" s="1"/>
  <c r="E137" i="94"/>
  <c r="G137" i="94" s="1"/>
  <c r="E136" i="94"/>
  <c r="G136" i="94" s="1"/>
  <c r="E133" i="94"/>
  <c r="G133" i="94" s="1"/>
  <c r="E132" i="94"/>
  <c r="G132" i="94" s="1"/>
  <c r="E131" i="94"/>
  <c r="G131" i="94" s="1"/>
  <c r="E128" i="94"/>
  <c r="G128" i="94" s="1"/>
  <c r="E127" i="94"/>
  <c r="G127" i="94" s="1"/>
  <c r="E126" i="94"/>
  <c r="G126" i="94" s="1"/>
  <c r="E123" i="94"/>
  <c r="G123" i="94" s="1"/>
  <c r="E122" i="94"/>
  <c r="G122" i="94" s="1"/>
  <c r="E121" i="94"/>
  <c r="G121" i="94" s="1"/>
  <c r="E118" i="94"/>
  <c r="G118" i="94" s="1"/>
  <c r="E117" i="94"/>
  <c r="G117" i="94" s="1"/>
  <c r="E116" i="94"/>
  <c r="G116" i="94" s="1"/>
  <c r="E113" i="94"/>
  <c r="G113" i="94" s="1"/>
  <c r="E112" i="94"/>
  <c r="G112" i="94" s="1"/>
  <c r="E111" i="94"/>
  <c r="G111" i="94" s="1"/>
  <c r="M149" i="94"/>
  <c r="O149" i="94" s="1"/>
  <c r="M144" i="94"/>
  <c r="O144" i="94" s="1"/>
  <c r="M139" i="94"/>
  <c r="O139" i="94" s="1"/>
  <c r="M134" i="94"/>
  <c r="O134" i="94" s="1"/>
  <c r="M129" i="94"/>
  <c r="O129" i="94" s="1"/>
  <c r="M124" i="94"/>
  <c r="O124" i="94" s="1"/>
  <c r="M119" i="94"/>
  <c r="O119" i="94" s="1"/>
  <c r="M114" i="94"/>
  <c r="O114" i="94" s="1"/>
  <c r="L109" i="94"/>
  <c r="N109" i="94" s="1"/>
  <c r="L104" i="94"/>
  <c r="N104" i="94" s="1"/>
  <c r="L99" i="94"/>
  <c r="N99" i="94" s="1"/>
  <c r="L94" i="94"/>
  <c r="N94" i="94" s="1"/>
  <c r="L89" i="94"/>
  <c r="N89" i="94" s="1"/>
  <c r="L84" i="94"/>
  <c r="N84" i="94" s="1"/>
  <c r="L79" i="94"/>
  <c r="N79" i="94" s="1"/>
  <c r="L74" i="94"/>
  <c r="N74" i="94" s="1"/>
  <c r="E108" i="94"/>
  <c r="G108" i="94" s="1"/>
  <c r="E107" i="94"/>
  <c r="G107" i="94" s="1"/>
  <c r="E106" i="94"/>
  <c r="G106" i="94" s="1"/>
  <c r="E103" i="94"/>
  <c r="G103" i="94" s="1"/>
  <c r="E102" i="94"/>
  <c r="G102" i="94" s="1"/>
  <c r="E101" i="94"/>
  <c r="G101" i="94" s="1"/>
  <c r="E98" i="94"/>
  <c r="G98" i="94" s="1"/>
  <c r="E97" i="94"/>
  <c r="G97" i="94" s="1"/>
  <c r="E96" i="94"/>
  <c r="G96" i="94" s="1"/>
  <c r="E93" i="94"/>
  <c r="G93" i="94" s="1"/>
  <c r="E92" i="94"/>
  <c r="G92" i="94" s="1"/>
  <c r="E91" i="94"/>
  <c r="G91" i="94" s="1"/>
  <c r="E88" i="94"/>
  <c r="G88" i="94" s="1"/>
  <c r="E87" i="94"/>
  <c r="G87" i="94" s="1"/>
  <c r="E86" i="94"/>
  <c r="G86" i="94" s="1"/>
  <c r="E83" i="94"/>
  <c r="G83" i="94" s="1"/>
  <c r="E82" i="94"/>
  <c r="G82" i="94" s="1"/>
  <c r="E81" i="94"/>
  <c r="G81" i="94" s="1"/>
  <c r="E78" i="94"/>
  <c r="G78" i="94" s="1"/>
  <c r="E77" i="94"/>
  <c r="G77" i="94" s="1"/>
  <c r="E76" i="94"/>
  <c r="G76" i="94" s="1"/>
  <c r="E73" i="94"/>
  <c r="G73" i="94" s="1"/>
  <c r="E72" i="94"/>
  <c r="G72" i="94" s="1"/>
  <c r="E71" i="94"/>
  <c r="G71" i="94" s="1"/>
  <c r="M109" i="94"/>
  <c r="O109" i="94" s="1"/>
  <c r="M104" i="94"/>
  <c r="O104" i="94" s="1"/>
  <c r="M99" i="94"/>
  <c r="O99" i="94" s="1"/>
  <c r="M94" i="94"/>
  <c r="O94" i="94" s="1"/>
  <c r="M89" i="94"/>
  <c r="O89" i="94" s="1"/>
  <c r="M84" i="94"/>
  <c r="O84" i="94" s="1"/>
  <c r="M79" i="94"/>
  <c r="O79" i="94" s="1"/>
  <c r="M74" i="94"/>
  <c r="O74" i="94" s="1"/>
  <c r="L20" i="79"/>
  <c r="L19" i="79"/>
  <c r="L18" i="79"/>
  <c r="L17" i="79"/>
  <c r="L6" i="79"/>
  <c r="L116" i="92"/>
  <c r="N116" i="92" s="1"/>
  <c r="L117" i="92"/>
  <c r="N117" i="92" s="1"/>
  <c r="L118" i="92"/>
  <c r="N118" i="92" s="1"/>
  <c r="L119" i="92"/>
  <c r="N119" i="92" s="1"/>
  <c r="L120" i="92"/>
  <c r="N120" i="92" s="1"/>
  <c r="L121" i="92"/>
  <c r="N121" i="92" s="1"/>
  <c r="L122" i="92"/>
  <c r="N122" i="92" s="1"/>
  <c r="L115" i="92"/>
  <c r="N115" i="92" s="1"/>
  <c r="E122" i="92"/>
  <c r="G122" i="92" s="1"/>
  <c r="E121" i="92"/>
  <c r="G121" i="92" s="1"/>
  <c r="E120" i="92"/>
  <c r="G120" i="92" s="1"/>
  <c r="E119" i="92"/>
  <c r="G119" i="92" s="1"/>
  <c r="E118" i="92"/>
  <c r="G118" i="92" s="1"/>
  <c r="E117" i="92"/>
  <c r="G117" i="92" s="1"/>
  <c r="E116" i="92"/>
  <c r="G116" i="92" s="1"/>
  <c r="E115" i="92"/>
  <c r="G115" i="92" s="1"/>
  <c r="F122" i="92"/>
  <c r="H122" i="92" s="1"/>
  <c r="F121" i="92"/>
  <c r="H121" i="92" s="1"/>
  <c r="F120" i="92"/>
  <c r="H120" i="92" s="1"/>
  <c r="F119" i="92"/>
  <c r="H119" i="92" s="1"/>
  <c r="F118" i="92"/>
  <c r="H118" i="92" s="1"/>
  <c r="F117" i="92"/>
  <c r="H117" i="92" s="1"/>
  <c r="F116" i="92"/>
  <c r="H116" i="92" s="1"/>
  <c r="F115" i="92"/>
  <c r="H115" i="92" s="1"/>
  <c r="M7" i="92"/>
  <c r="O7" i="92" s="1"/>
  <c r="L7" i="92"/>
  <c r="N7" i="92" s="1"/>
  <c r="L8" i="92"/>
  <c r="N8" i="92" s="1"/>
  <c r="M8" i="92"/>
  <c r="O8" i="92" s="1"/>
  <c r="L9" i="92"/>
  <c r="N9" i="92" s="1"/>
  <c r="M9" i="92"/>
  <c r="O9" i="92" s="1"/>
  <c r="L10" i="92"/>
  <c r="N10" i="92" s="1"/>
  <c r="M10" i="92"/>
  <c r="O10" i="92" s="1"/>
  <c r="L11" i="92"/>
  <c r="N11" i="92" s="1"/>
  <c r="M11" i="92"/>
  <c r="O11" i="92" s="1"/>
  <c r="L12" i="92"/>
  <c r="N12" i="92" s="1"/>
  <c r="M12" i="92"/>
  <c r="O12" i="92" s="1"/>
  <c r="L13" i="92"/>
  <c r="N13" i="92" s="1"/>
  <c r="M13" i="92"/>
  <c r="O13" i="92" s="1"/>
  <c r="L14" i="92"/>
  <c r="N14" i="92" s="1"/>
  <c r="M14" i="92"/>
  <c r="O14" i="92" s="1"/>
  <c r="M69" i="94"/>
  <c r="O69" i="94" s="1"/>
  <c r="M65" i="94"/>
  <c r="O65" i="94" s="1"/>
  <c r="M61" i="94"/>
  <c r="O61" i="94" s="1"/>
  <c r="M57" i="94"/>
  <c r="O57" i="94" s="1"/>
  <c r="M53" i="94"/>
  <c r="O53" i="94" s="1"/>
  <c r="M49" i="94"/>
  <c r="O49" i="94" s="1"/>
  <c r="M45" i="94"/>
  <c r="O45" i="94" s="1"/>
  <c r="M41" i="94"/>
  <c r="O41" i="94" s="1"/>
  <c r="E68" i="94"/>
  <c r="G68" i="94" s="1"/>
  <c r="E67" i="94"/>
  <c r="G67" i="94" s="1"/>
  <c r="E64" i="94"/>
  <c r="G64" i="94" s="1"/>
  <c r="E63" i="94"/>
  <c r="G63" i="94" s="1"/>
  <c r="E60" i="94"/>
  <c r="G60" i="94" s="1"/>
  <c r="E59" i="94"/>
  <c r="G59" i="94" s="1"/>
  <c r="E56" i="94"/>
  <c r="G56" i="94" s="1"/>
  <c r="E55" i="94"/>
  <c r="G55" i="94" s="1"/>
  <c r="E52" i="94"/>
  <c r="G52" i="94" s="1"/>
  <c r="E51" i="94"/>
  <c r="G51" i="94" s="1"/>
  <c r="E48" i="94"/>
  <c r="G48" i="94" s="1"/>
  <c r="E47" i="94"/>
  <c r="G47" i="94" s="1"/>
  <c r="E44" i="94"/>
  <c r="G44" i="94" s="1"/>
  <c r="E43" i="94"/>
  <c r="G43" i="94" s="1"/>
  <c r="E40" i="94"/>
  <c r="G40" i="94" s="1"/>
  <c r="E39" i="94"/>
  <c r="G39" i="94" s="1"/>
  <c r="L69" i="94"/>
  <c r="N69" i="94" s="1"/>
  <c r="L65" i="94"/>
  <c r="N65" i="94" s="1"/>
  <c r="L61" i="94"/>
  <c r="N61" i="94" s="1"/>
  <c r="L57" i="94"/>
  <c r="N57" i="94" s="1"/>
  <c r="L53" i="94"/>
  <c r="N53" i="94" s="1"/>
  <c r="L49" i="94"/>
  <c r="N49" i="94" s="1"/>
  <c r="L45" i="94"/>
  <c r="N45" i="94" s="1"/>
  <c r="L41" i="94"/>
  <c r="N41" i="94" s="1"/>
  <c r="F159" i="87"/>
  <c r="G159" i="87"/>
  <c r="H159" i="87"/>
  <c r="F160" i="87"/>
  <c r="G160" i="87"/>
  <c r="H160" i="87"/>
  <c r="F161" i="87"/>
  <c r="G161" i="87"/>
  <c r="H161" i="87"/>
  <c r="F162" i="87"/>
  <c r="G162" i="87"/>
  <c r="H162" i="87"/>
  <c r="F163" i="87"/>
  <c r="G163" i="87"/>
  <c r="H163" i="87"/>
  <c r="F164" i="87"/>
  <c r="G164" i="87"/>
  <c r="H164" i="87"/>
  <c r="F165" i="87"/>
  <c r="G165" i="87"/>
  <c r="H165" i="87"/>
  <c r="F166" i="87"/>
  <c r="G166" i="87"/>
  <c r="H166" i="87"/>
  <c r="F167" i="87"/>
  <c r="G167" i="87"/>
  <c r="H167" i="87"/>
  <c r="F168" i="87"/>
  <c r="G168" i="87"/>
  <c r="H168" i="87"/>
  <c r="F171" i="87"/>
  <c r="G171" i="87"/>
  <c r="H171" i="87"/>
  <c r="E171" i="87"/>
  <c r="E160" i="87"/>
  <c r="E161" i="87"/>
  <c r="E162" i="87"/>
  <c r="E163" i="87"/>
  <c r="E164" i="87"/>
  <c r="E165" i="87"/>
  <c r="E166" i="87"/>
  <c r="E167" i="87"/>
  <c r="E168" i="87"/>
  <c r="E159" i="87"/>
  <c r="O159" i="87"/>
  <c r="P159" i="87"/>
  <c r="Q159" i="87"/>
  <c r="O160" i="87"/>
  <c r="P160" i="87"/>
  <c r="Q160" i="87"/>
  <c r="O161" i="87"/>
  <c r="P161" i="87"/>
  <c r="Q161" i="87"/>
  <c r="O162" i="87"/>
  <c r="P162" i="87"/>
  <c r="Q162" i="87"/>
  <c r="O163" i="87"/>
  <c r="P163" i="87"/>
  <c r="Q163" i="87"/>
  <c r="O164" i="87"/>
  <c r="P164" i="87"/>
  <c r="Q164" i="87"/>
  <c r="O165" i="87"/>
  <c r="P165" i="87"/>
  <c r="Q165" i="87"/>
  <c r="O166" i="87"/>
  <c r="P166" i="87"/>
  <c r="Q166" i="87"/>
  <c r="O167" i="87"/>
  <c r="P167" i="87"/>
  <c r="Q167" i="87"/>
  <c r="O168" i="87"/>
  <c r="P168" i="87"/>
  <c r="Q168" i="87"/>
  <c r="O171" i="87"/>
  <c r="P171" i="87"/>
  <c r="Q171" i="87"/>
  <c r="N159" i="87"/>
  <c r="N160" i="87"/>
  <c r="N161" i="87"/>
  <c r="N162" i="87"/>
  <c r="N163" i="87"/>
  <c r="N164" i="87"/>
  <c r="N165" i="87"/>
  <c r="N166" i="87"/>
  <c r="N167" i="87"/>
  <c r="N168" i="87"/>
  <c r="N171" i="87"/>
  <c r="M159" i="87"/>
  <c r="M37" i="94"/>
  <c r="O37" i="94" s="1"/>
  <c r="L37" i="94"/>
  <c r="N37" i="94" s="1"/>
  <c r="E36" i="94"/>
  <c r="G36" i="94" s="1"/>
  <c r="M33" i="94"/>
  <c r="O33" i="94" s="1"/>
  <c r="L33" i="94"/>
  <c r="N33" i="94" s="1"/>
  <c r="E32" i="94"/>
  <c r="G32" i="94" s="1"/>
  <c r="E31" i="94"/>
  <c r="G31" i="94" s="1"/>
  <c r="M29" i="94"/>
  <c r="O29" i="94" s="1"/>
  <c r="L29" i="94"/>
  <c r="N29" i="94" s="1"/>
  <c r="E28" i="94"/>
  <c r="G28" i="94" s="1"/>
  <c r="E27" i="94"/>
  <c r="G27" i="94" s="1"/>
  <c r="M25" i="94"/>
  <c r="O25" i="94" s="1"/>
  <c r="L25" i="94"/>
  <c r="N25" i="94" s="1"/>
  <c r="E24" i="94"/>
  <c r="G24" i="94" s="1"/>
  <c r="E23" i="94"/>
  <c r="G23" i="94" s="1"/>
  <c r="M21" i="94"/>
  <c r="O21" i="94" s="1"/>
  <c r="L21" i="94"/>
  <c r="N21" i="94" s="1"/>
  <c r="E20" i="94"/>
  <c r="G20" i="94" s="1"/>
  <c r="E19" i="94"/>
  <c r="G19" i="94" s="1"/>
  <c r="M17" i="94"/>
  <c r="O17" i="94" s="1"/>
  <c r="L17" i="94"/>
  <c r="N17" i="94" s="1"/>
  <c r="E16" i="94"/>
  <c r="G16" i="94" s="1"/>
  <c r="E15" i="94"/>
  <c r="G15" i="94" s="1"/>
  <c r="M13" i="94"/>
  <c r="O13" i="94" s="1"/>
  <c r="L13" i="94"/>
  <c r="N13" i="94" s="1"/>
  <c r="E12" i="94"/>
  <c r="G12" i="94" s="1"/>
  <c r="E11" i="94"/>
  <c r="G11" i="94" s="1"/>
  <c r="M9" i="94"/>
  <c r="O9" i="94" s="1"/>
  <c r="L9" i="94"/>
  <c r="N9" i="94" s="1"/>
  <c r="M32" i="92"/>
  <c r="M23" i="92"/>
  <c r="L16" i="92"/>
  <c r="N16" i="92" s="1"/>
  <c r="E8" i="94"/>
  <c r="G8" i="94" s="1"/>
  <c r="E35" i="94"/>
  <c r="G35" i="94" s="1"/>
  <c r="E7" i="94"/>
  <c r="G7" i="94" s="1"/>
  <c r="L509" i="92"/>
  <c r="N509" i="92" s="1"/>
  <c r="L508" i="92"/>
  <c r="N508" i="92" s="1"/>
  <c r="L507" i="92"/>
  <c r="N507" i="92" s="1"/>
  <c r="L506" i="92"/>
  <c r="N506" i="92" s="1"/>
  <c r="L505" i="92"/>
  <c r="N505" i="92" s="1"/>
  <c r="L504" i="92"/>
  <c r="N504" i="92" s="1"/>
  <c r="L503" i="92"/>
  <c r="N503" i="92" s="1"/>
  <c r="L502" i="92"/>
  <c r="N502" i="92" s="1"/>
  <c r="E509" i="92"/>
  <c r="G509" i="92" s="1"/>
  <c r="E508" i="92"/>
  <c r="G508" i="92" s="1"/>
  <c r="E507" i="92"/>
  <c r="G507" i="92" s="1"/>
  <c r="E506" i="92"/>
  <c r="G506" i="92" s="1"/>
  <c r="E505" i="92"/>
  <c r="G505" i="92" s="1"/>
  <c r="E504" i="92"/>
  <c r="G504" i="92" s="1"/>
  <c r="E503" i="92"/>
  <c r="G503" i="92" s="1"/>
  <c r="E502" i="92"/>
  <c r="G502" i="92" s="1"/>
  <c r="M509" i="92"/>
  <c r="O509" i="92" s="1"/>
  <c r="M508" i="92"/>
  <c r="O508" i="92" s="1"/>
  <c r="M507" i="92"/>
  <c r="O507" i="92" s="1"/>
  <c r="M506" i="92"/>
  <c r="O506" i="92" s="1"/>
  <c r="M505" i="92"/>
  <c r="O505" i="92" s="1"/>
  <c r="M504" i="92"/>
  <c r="O504" i="92" s="1"/>
  <c r="M503" i="92"/>
  <c r="O503" i="92" s="1"/>
  <c r="M502" i="92"/>
  <c r="O502" i="92" s="1"/>
  <c r="L500" i="92"/>
  <c r="N500" i="92" s="1"/>
  <c r="L499" i="92"/>
  <c r="N499" i="92" s="1"/>
  <c r="L498" i="92"/>
  <c r="N498" i="92" s="1"/>
  <c r="L497" i="92"/>
  <c r="N497" i="92" s="1"/>
  <c r="L496" i="92"/>
  <c r="N496" i="92" s="1"/>
  <c r="L495" i="92"/>
  <c r="N495" i="92" s="1"/>
  <c r="L494" i="92"/>
  <c r="N494" i="92" s="1"/>
  <c r="L493" i="92"/>
  <c r="N493" i="92" s="1"/>
  <c r="E500" i="92"/>
  <c r="G500" i="92" s="1"/>
  <c r="E499" i="92"/>
  <c r="G499" i="92" s="1"/>
  <c r="E498" i="92"/>
  <c r="G498" i="92" s="1"/>
  <c r="E497" i="92"/>
  <c r="G497" i="92" s="1"/>
  <c r="E496" i="92"/>
  <c r="G496" i="92" s="1"/>
  <c r="E495" i="92"/>
  <c r="G495" i="92" s="1"/>
  <c r="E494" i="92"/>
  <c r="G494" i="92" s="1"/>
  <c r="E493" i="92"/>
  <c r="G493" i="92" s="1"/>
  <c r="M500" i="92"/>
  <c r="O500" i="92" s="1"/>
  <c r="M499" i="92"/>
  <c r="O499" i="92" s="1"/>
  <c r="M498" i="92"/>
  <c r="O498" i="92" s="1"/>
  <c r="M497" i="92"/>
  <c r="O497" i="92" s="1"/>
  <c r="M496" i="92"/>
  <c r="O496" i="92" s="1"/>
  <c r="M495" i="92"/>
  <c r="O495" i="92" s="1"/>
  <c r="M494" i="92"/>
  <c r="O494" i="92" s="1"/>
  <c r="M493" i="92"/>
  <c r="O493" i="92" s="1"/>
  <c r="L491" i="92"/>
  <c r="N491" i="92" s="1"/>
  <c r="L490" i="92"/>
  <c r="N490" i="92" s="1"/>
  <c r="L489" i="92"/>
  <c r="N489" i="92" s="1"/>
  <c r="L488" i="92"/>
  <c r="N488" i="92" s="1"/>
  <c r="L487" i="92"/>
  <c r="N487" i="92" s="1"/>
  <c r="L486" i="92"/>
  <c r="N486" i="92" s="1"/>
  <c r="L485" i="92"/>
  <c r="N485" i="92" s="1"/>
  <c r="L484" i="92"/>
  <c r="N484" i="92" s="1"/>
  <c r="E491" i="92"/>
  <c r="G491" i="92" s="1"/>
  <c r="E490" i="92"/>
  <c r="G490" i="92" s="1"/>
  <c r="E489" i="92"/>
  <c r="G489" i="92" s="1"/>
  <c r="E488" i="92"/>
  <c r="G488" i="92" s="1"/>
  <c r="E487" i="92"/>
  <c r="G487" i="92" s="1"/>
  <c r="E486" i="92"/>
  <c r="G486" i="92" s="1"/>
  <c r="E485" i="92"/>
  <c r="G485" i="92" s="1"/>
  <c r="E484" i="92"/>
  <c r="G484" i="92" s="1"/>
  <c r="M491" i="92"/>
  <c r="O491" i="92" s="1"/>
  <c r="M490" i="92"/>
  <c r="O490" i="92" s="1"/>
  <c r="M489" i="92"/>
  <c r="O489" i="92" s="1"/>
  <c r="M488" i="92"/>
  <c r="O488" i="92" s="1"/>
  <c r="M487" i="92"/>
  <c r="O487" i="92" s="1"/>
  <c r="M486" i="92"/>
  <c r="O486" i="92" s="1"/>
  <c r="M485" i="92"/>
  <c r="O485" i="92" s="1"/>
  <c r="M484" i="92"/>
  <c r="O484" i="92" s="1"/>
  <c r="L482" i="92"/>
  <c r="N482" i="92" s="1"/>
  <c r="L481" i="92"/>
  <c r="N481" i="92" s="1"/>
  <c r="L480" i="92"/>
  <c r="N480" i="92" s="1"/>
  <c r="L479" i="92"/>
  <c r="N479" i="92" s="1"/>
  <c r="L478" i="92"/>
  <c r="N478" i="92" s="1"/>
  <c r="L477" i="92"/>
  <c r="N477" i="92" s="1"/>
  <c r="L476" i="92"/>
  <c r="N476" i="92" s="1"/>
  <c r="L475" i="92"/>
  <c r="N475" i="92" s="1"/>
  <c r="E482" i="92"/>
  <c r="G482" i="92" s="1"/>
  <c r="E481" i="92"/>
  <c r="G481" i="92" s="1"/>
  <c r="E480" i="92"/>
  <c r="G480" i="92" s="1"/>
  <c r="E479" i="92"/>
  <c r="G479" i="92" s="1"/>
  <c r="E478" i="92"/>
  <c r="G478" i="92" s="1"/>
  <c r="E477" i="92"/>
  <c r="G477" i="92" s="1"/>
  <c r="E476" i="92"/>
  <c r="G476" i="92" s="1"/>
  <c r="E475" i="92"/>
  <c r="G475" i="92" s="1"/>
  <c r="M482" i="92"/>
  <c r="O482" i="92" s="1"/>
  <c r="M481" i="92"/>
  <c r="O481" i="92" s="1"/>
  <c r="M480" i="92"/>
  <c r="O480" i="92" s="1"/>
  <c r="M479" i="92"/>
  <c r="O479" i="92" s="1"/>
  <c r="M478" i="92"/>
  <c r="O478" i="92" s="1"/>
  <c r="M477" i="92"/>
  <c r="O477" i="92" s="1"/>
  <c r="M476" i="92"/>
  <c r="O476" i="92" s="1"/>
  <c r="M475" i="92"/>
  <c r="O475" i="92" s="1"/>
  <c r="L473" i="92"/>
  <c r="N473" i="92" s="1"/>
  <c r="L472" i="92"/>
  <c r="N472" i="92" s="1"/>
  <c r="L471" i="92"/>
  <c r="N471" i="92" s="1"/>
  <c r="L470" i="92"/>
  <c r="N470" i="92" s="1"/>
  <c r="L469" i="92"/>
  <c r="N469" i="92" s="1"/>
  <c r="L468" i="92"/>
  <c r="N468" i="92" s="1"/>
  <c r="L467" i="92"/>
  <c r="N467" i="92" s="1"/>
  <c r="L466" i="92"/>
  <c r="N466" i="92" s="1"/>
  <c r="E473" i="92"/>
  <c r="G473" i="92" s="1"/>
  <c r="E472" i="92"/>
  <c r="G472" i="92" s="1"/>
  <c r="E471" i="92"/>
  <c r="G471" i="92" s="1"/>
  <c r="E470" i="92"/>
  <c r="G470" i="92" s="1"/>
  <c r="E469" i="92"/>
  <c r="G469" i="92" s="1"/>
  <c r="E468" i="92"/>
  <c r="G468" i="92" s="1"/>
  <c r="E467" i="92"/>
  <c r="G467" i="92" s="1"/>
  <c r="E466" i="92"/>
  <c r="G466" i="92" s="1"/>
  <c r="M473" i="92"/>
  <c r="O473" i="92" s="1"/>
  <c r="M472" i="92"/>
  <c r="O472" i="92" s="1"/>
  <c r="M471" i="92"/>
  <c r="O471" i="92" s="1"/>
  <c r="M470" i="92"/>
  <c r="O470" i="92" s="1"/>
  <c r="M469" i="92"/>
  <c r="O469" i="92" s="1"/>
  <c r="M468" i="92"/>
  <c r="O468" i="92" s="1"/>
  <c r="M467" i="92"/>
  <c r="O467" i="92" s="1"/>
  <c r="M466" i="92"/>
  <c r="O466" i="92" s="1"/>
  <c r="L464" i="92"/>
  <c r="N464" i="92" s="1"/>
  <c r="L463" i="92"/>
  <c r="N463" i="92" s="1"/>
  <c r="L462" i="92"/>
  <c r="N462" i="92" s="1"/>
  <c r="L461" i="92"/>
  <c r="N461" i="92" s="1"/>
  <c r="L460" i="92"/>
  <c r="N460" i="92" s="1"/>
  <c r="L459" i="92"/>
  <c r="N459" i="92" s="1"/>
  <c r="L458" i="92"/>
  <c r="N458" i="92" s="1"/>
  <c r="L457" i="92"/>
  <c r="N457" i="92" s="1"/>
  <c r="E464" i="92"/>
  <c r="G464" i="92" s="1"/>
  <c r="E463" i="92"/>
  <c r="G463" i="92" s="1"/>
  <c r="G462" i="92"/>
  <c r="E461" i="92"/>
  <c r="G461" i="92" s="1"/>
  <c r="E460" i="92"/>
  <c r="G460" i="92" s="1"/>
  <c r="E459" i="92"/>
  <c r="G459" i="92" s="1"/>
  <c r="E458" i="92"/>
  <c r="G458" i="92" s="1"/>
  <c r="E457" i="92"/>
  <c r="G457" i="92" s="1"/>
  <c r="M464" i="92"/>
  <c r="O464" i="92" s="1"/>
  <c r="M463" i="92"/>
  <c r="O463" i="92" s="1"/>
  <c r="M462" i="92"/>
  <c r="O462" i="92" s="1"/>
  <c r="M461" i="92"/>
  <c r="O461" i="92" s="1"/>
  <c r="M460" i="92"/>
  <c r="O460" i="92" s="1"/>
  <c r="M459" i="92"/>
  <c r="O459" i="92" s="1"/>
  <c r="M458" i="92"/>
  <c r="O458" i="92" s="1"/>
  <c r="M457" i="92"/>
  <c r="O457" i="92" s="1"/>
  <c r="L455" i="92"/>
  <c r="N455" i="92" s="1"/>
  <c r="L454" i="92"/>
  <c r="N454" i="92" s="1"/>
  <c r="L453" i="92"/>
  <c r="N453" i="92" s="1"/>
  <c r="L452" i="92"/>
  <c r="N452" i="92" s="1"/>
  <c r="L451" i="92"/>
  <c r="N451" i="92" s="1"/>
  <c r="L450" i="92"/>
  <c r="N450" i="92" s="1"/>
  <c r="L449" i="92"/>
  <c r="N449" i="92" s="1"/>
  <c r="L448" i="92"/>
  <c r="N448" i="92" s="1"/>
  <c r="E455" i="92"/>
  <c r="G455" i="92" s="1"/>
  <c r="E454" i="92"/>
  <c r="G454" i="92" s="1"/>
  <c r="E453" i="92"/>
  <c r="G453" i="92" s="1"/>
  <c r="E452" i="92"/>
  <c r="G452" i="92" s="1"/>
  <c r="E451" i="92"/>
  <c r="G451" i="92" s="1"/>
  <c r="E450" i="92"/>
  <c r="G450" i="92" s="1"/>
  <c r="E449" i="92"/>
  <c r="G449" i="92" s="1"/>
  <c r="E448" i="92"/>
  <c r="G448" i="92" s="1"/>
  <c r="M455" i="92"/>
  <c r="O455" i="92" s="1"/>
  <c r="M454" i="92"/>
  <c r="O454" i="92" s="1"/>
  <c r="M453" i="92"/>
  <c r="O453" i="92" s="1"/>
  <c r="M452" i="92"/>
  <c r="O452" i="92" s="1"/>
  <c r="M451" i="92"/>
  <c r="O451" i="92" s="1"/>
  <c r="M450" i="92"/>
  <c r="O450" i="92" s="1"/>
  <c r="M449" i="92"/>
  <c r="O449" i="92" s="1"/>
  <c r="M448" i="92"/>
  <c r="O448" i="92" s="1"/>
  <c r="L446" i="92"/>
  <c r="N446" i="92" s="1"/>
  <c r="L445" i="92"/>
  <c r="N445" i="92" s="1"/>
  <c r="L444" i="92"/>
  <c r="N444" i="92" s="1"/>
  <c r="L443" i="92"/>
  <c r="N443" i="92" s="1"/>
  <c r="L442" i="92"/>
  <c r="N442" i="92" s="1"/>
  <c r="L441" i="92"/>
  <c r="N441" i="92" s="1"/>
  <c r="L440" i="92"/>
  <c r="N440" i="92" s="1"/>
  <c r="L439" i="92"/>
  <c r="N439" i="92" s="1"/>
  <c r="E446" i="92"/>
  <c r="G446" i="92" s="1"/>
  <c r="E445" i="92"/>
  <c r="G445" i="92" s="1"/>
  <c r="E444" i="92"/>
  <c r="G444" i="92" s="1"/>
  <c r="E443" i="92"/>
  <c r="G443" i="92" s="1"/>
  <c r="E442" i="92"/>
  <c r="G442" i="92" s="1"/>
  <c r="E441" i="92"/>
  <c r="G441" i="92" s="1"/>
  <c r="E440" i="92"/>
  <c r="G440" i="92" s="1"/>
  <c r="E439" i="92"/>
  <c r="G439" i="92" s="1"/>
  <c r="M446" i="92"/>
  <c r="O446" i="92" s="1"/>
  <c r="M445" i="92"/>
  <c r="O445" i="92" s="1"/>
  <c r="M444" i="92"/>
  <c r="O444" i="92" s="1"/>
  <c r="M443" i="92"/>
  <c r="O443" i="92" s="1"/>
  <c r="M442" i="92"/>
  <c r="O442" i="92" s="1"/>
  <c r="M441" i="92"/>
  <c r="O441" i="92" s="1"/>
  <c r="M440" i="92"/>
  <c r="O440" i="92" s="1"/>
  <c r="M439" i="92"/>
  <c r="O439" i="92" s="1"/>
  <c r="M437" i="92"/>
  <c r="O437" i="92" s="1"/>
  <c r="M436" i="92"/>
  <c r="O436" i="92" s="1"/>
  <c r="M435" i="92"/>
  <c r="O435" i="92" s="1"/>
  <c r="M434" i="92"/>
  <c r="O434" i="92" s="1"/>
  <c r="M433" i="92"/>
  <c r="O433" i="92" s="1"/>
  <c r="M432" i="92"/>
  <c r="O432" i="92" s="1"/>
  <c r="M431" i="92"/>
  <c r="O431" i="92" s="1"/>
  <c r="M430" i="92"/>
  <c r="O430" i="92" s="1"/>
  <c r="L437" i="92"/>
  <c r="N437" i="92" s="1"/>
  <c r="L436" i="92"/>
  <c r="N436" i="92" s="1"/>
  <c r="L435" i="92"/>
  <c r="N435" i="92" s="1"/>
  <c r="L434" i="92"/>
  <c r="N434" i="92" s="1"/>
  <c r="L433" i="92"/>
  <c r="N433" i="92" s="1"/>
  <c r="L432" i="92"/>
  <c r="N432" i="92" s="1"/>
  <c r="L431" i="92"/>
  <c r="N431" i="92" s="1"/>
  <c r="L430" i="92"/>
  <c r="N430" i="92" s="1"/>
  <c r="E437" i="92"/>
  <c r="G437" i="92" s="1"/>
  <c r="E436" i="92"/>
  <c r="G436" i="92" s="1"/>
  <c r="E435" i="92"/>
  <c r="G435" i="92" s="1"/>
  <c r="E434" i="92"/>
  <c r="G434" i="92" s="1"/>
  <c r="E433" i="92"/>
  <c r="G433" i="92" s="1"/>
  <c r="E432" i="92"/>
  <c r="G432" i="92" s="1"/>
  <c r="E431" i="92"/>
  <c r="G431" i="92" s="1"/>
  <c r="E430" i="92"/>
  <c r="G430" i="92" s="1"/>
  <c r="L401" i="92"/>
  <c r="N401" i="92" s="1"/>
  <c r="L400" i="92"/>
  <c r="N400" i="92" s="1"/>
  <c r="L399" i="92"/>
  <c r="N399" i="92" s="1"/>
  <c r="L398" i="92"/>
  <c r="N398" i="92" s="1"/>
  <c r="L397" i="92"/>
  <c r="N397" i="92" s="1"/>
  <c r="L396" i="92"/>
  <c r="N396" i="92" s="1"/>
  <c r="L395" i="92"/>
  <c r="N395" i="92" s="1"/>
  <c r="L394" i="92"/>
  <c r="N394" i="92" s="1"/>
  <c r="M401" i="92"/>
  <c r="O401" i="92" s="1"/>
  <c r="M400" i="92"/>
  <c r="O400" i="92" s="1"/>
  <c r="M399" i="92"/>
  <c r="O399" i="92" s="1"/>
  <c r="M398" i="92"/>
  <c r="O398" i="92" s="1"/>
  <c r="M397" i="92"/>
  <c r="O397" i="92" s="1"/>
  <c r="M396" i="92"/>
  <c r="O396" i="92" s="1"/>
  <c r="M395" i="92"/>
  <c r="O395" i="92" s="1"/>
  <c r="M394" i="92"/>
  <c r="O394" i="92" s="1"/>
  <c r="E395" i="92"/>
  <c r="G395" i="92" s="1"/>
  <c r="E396" i="92"/>
  <c r="G396" i="92" s="1"/>
  <c r="E397" i="92"/>
  <c r="G397" i="92" s="1"/>
  <c r="E398" i="92"/>
  <c r="G398" i="92" s="1"/>
  <c r="E399" i="92"/>
  <c r="G399" i="92" s="1"/>
  <c r="E400" i="92"/>
  <c r="G400" i="92" s="1"/>
  <c r="E401" i="92"/>
  <c r="G401" i="92" s="1"/>
  <c r="E394" i="92"/>
  <c r="G394" i="92" s="1"/>
  <c r="M392" i="92"/>
  <c r="O392" i="92" s="1"/>
  <c r="M391" i="92"/>
  <c r="O391" i="92" s="1"/>
  <c r="M390" i="92"/>
  <c r="O390" i="92" s="1"/>
  <c r="M389" i="92"/>
  <c r="O389" i="92" s="1"/>
  <c r="M388" i="92"/>
  <c r="O388" i="92" s="1"/>
  <c r="M387" i="92"/>
  <c r="O387" i="92" s="1"/>
  <c r="M386" i="92"/>
  <c r="O386" i="92" s="1"/>
  <c r="M385" i="92"/>
  <c r="O385" i="92" s="1"/>
  <c r="L392" i="92"/>
  <c r="N392" i="92" s="1"/>
  <c r="L391" i="92"/>
  <c r="N391" i="92" s="1"/>
  <c r="L390" i="92"/>
  <c r="N390" i="92" s="1"/>
  <c r="L389" i="92"/>
  <c r="N389" i="92" s="1"/>
  <c r="L388" i="92"/>
  <c r="N388" i="92" s="1"/>
  <c r="L387" i="92"/>
  <c r="N387" i="92" s="1"/>
  <c r="L386" i="92"/>
  <c r="N386" i="92" s="1"/>
  <c r="L385" i="92"/>
  <c r="N385" i="92" s="1"/>
  <c r="E386" i="92"/>
  <c r="G386" i="92" s="1"/>
  <c r="E387" i="92"/>
  <c r="G387" i="92" s="1"/>
  <c r="E388" i="92"/>
  <c r="G388" i="92" s="1"/>
  <c r="E389" i="92"/>
  <c r="G389" i="92" s="1"/>
  <c r="E390" i="92"/>
  <c r="G390" i="92" s="1"/>
  <c r="E391" i="92"/>
  <c r="G391" i="92" s="1"/>
  <c r="E392" i="92"/>
  <c r="G392" i="92" s="1"/>
  <c r="E385" i="92"/>
  <c r="G385" i="92" s="1"/>
  <c r="L383" i="92"/>
  <c r="N383" i="92" s="1"/>
  <c r="L382" i="92"/>
  <c r="N382" i="92" s="1"/>
  <c r="L381" i="92"/>
  <c r="N381" i="92" s="1"/>
  <c r="L380" i="92"/>
  <c r="N380" i="92" s="1"/>
  <c r="L379" i="92"/>
  <c r="N379" i="92" s="1"/>
  <c r="L378" i="92"/>
  <c r="N378" i="92" s="1"/>
  <c r="L377" i="92"/>
  <c r="N377" i="92" s="1"/>
  <c r="L376" i="92"/>
  <c r="N376" i="92" s="1"/>
  <c r="E383" i="92"/>
  <c r="G383" i="92" s="1"/>
  <c r="E382" i="92"/>
  <c r="G382" i="92" s="1"/>
  <c r="E381" i="92"/>
  <c r="E380" i="92"/>
  <c r="E379" i="92"/>
  <c r="E378" i="92"/>
  <c r="E377" i="92"/>
  <c r="G377" i="92" s="1"/>
  <c r="E376" i="92"/>
  <c r="G376" i="92" s="1"/>
  <c r="M383" i="92"/>
  <c r="O383" i="92" s="1"/>
  <c r="F383" i="92"/>
  <c r="H383" i="92" s="1"/>
  <c r="M382" i="92"/>
  <c r="O382" i="92" s="1"/>
  <c r="F382" i="92"/>
  <c r="H382" i="92" s="1"/>
  <c r="M381" i="92"/>
  <c r="O381" i="92" s="1"/>
  <c r="F381" i="92"/>
  <c r="H381" i="92" s="1"/>
  <c r="M380" i="92"/>
  <c r="O380" i="92" s="1"/>
  <c r="F380" i="92"/>
  <c r="H380" i="92" s="1"/>
  <c r="M379" i="92"/>
  <c r="O379" i="92" s="1"/>
  <c r="F379" i="92"/>
  <c r="H379" i="92" s="1"/>
  <c r="M378" i="92"/>
  <c r="O378" i="92" s="1"/>
  <c r="F378" i="92"/>
  <c r="H378" i="92" s="1"/>
  <c r="M377" i="92"/>
  <c r="O377" i="92" s="1"/>
  <c r="F377" i="92"/>
  <c r="H377" i="92" s="1"/>
  <c r="M376" i="92"/>
  <c r="O376" i="92" s="1"/>
  <c r="F376" i="92"/>
  <c r="H376" i="92" s="1"/>
  <c r="L374" i="92"/>
  <c r="N374" i="92" s="1"/>
  <c r="L373" i="92"/>
  <c r="N373" i="92" s="1"/>
  <c r="L372" i="92"/>
  <c r="N372" i="92" s="1"/>
  <c r="L371" i="92"/>
  <c r="N371" i="92" s="1"/>
  <c r="L370" i="92"/>
  <c r="N370" i="92" s="1"/>
  <c r="L369" i="92"/>
  <c r="N369" i="92" s="1"/>
  <c r="L368" i="92"/>
  <c r="N368" i="92" s="1"/>
  <c r="L367" i="92"/>
  <c r="N367" i="92" s="1"/>
  <c r="E374" i="92"/>
  <c r="G374" i="92" s="1"/>
  <c r="E373" i="92"/>
  <c r="G373" i="92" s="1"/>
  <c r="E372" i="92"/>
  <c r="E371" i="92"/>
  <c r="E370" i="92"/>
  <c r="E369" i="92"/>
  <c r="G369" i="92" s="1"/>
  <c r="E368" i="92"/>
  <c r="G368" i="92" s="1"/>
  <c r="E367" i="92"/>
  <c r="G367" i="92" s="1"/>
  <c r="M374" i="92"/>
  <c r="O374" i="92" s="1"/>
  <c r="F374" i="92"/>
  <c r="H374" i="92" s="1"/>
  <c r="M373" i="92"/>
  <c r="O373" i="92" s="1"/>
  <c r="F373" i="92"/>
  <c r="H373" i="92" s="1"/>
  <c r="M372" i="92"/>
  <c r="O372" i="92" s="1"/>
  <c r="F372" i="92"/>
  <c r="H372" i="92" s="1"/>
  <c r="M371" i="92"/>
  <c r="O371" i="92" s="1"/>
  <c r="F371" i="92"/>
  <c r="H371" i="92" s="1"/>
  <c r="M370" i="92"/>
  <c r="O370" i="92" s="1"/>
  <c r="F370" i="92"/>
  <c r="H370" i="92" s="1"/>
  <c r="M369" i="92"/>
  <c r="O369" i="92" s="1"/>
  <c r="F369" i="92"/>
  <c r="H369" i="92" s="1"/>
  <c r="M368" i="92"/>
  <c r="O368" i="92" s="1"/>
  <c r="F368" i="92"/>
  <c r="H368" i="92" s="1"/>
  <c r="M367" i="92"/>
  <c r="O367" i="92" s="1"/>
  <c r="F367" i="92"/>
  <c r="H367" i="92" s="1"/>
  <c r="L365" i="92"/>
  <c r="N365" i="92" s="1"/>
  <c r="L364" i="92"/>
  <c r="N364" i="92" s="1"/>
  <c r="L363" i="92"/>
  <c r="N363" i="92" s="1"/>
  <c r="L362" i="92"/>
  <c r="N362" i="92" s="1"/>
  <c r="L361" i="92"/>
  <c r="N361" i="92" s="1"/>
  <c r="L360" i="92"/>
  <c r="N360" i="92" s="1"/>
  <c r="L359" i="92"/>
  <c r="N359" i="92" s="1"/>
  <c r="L358" i="92"/>
  <c r="N358" i="92" s="1"/>
  <c r="E365" i="92"/>
  <c r="G365" i="92" s="1"/>
  <c r="E364" i="92"/>
  <c r="G364" i="92" s="1"/>
  <c r="E363" i="92"/>
  <c r="E362" i="92"/>
  <c r="E361" i="92"/>
  <c r="E360" i="92"/>
  <c r="E359" i="92"/>
  <c r="G359" i="92" s="1"/>
  <c r="E358" i="92"/>
  <c r="G358" i="92" s="1"/>
  <c r="M365" i="92"/>
  <c r="O365" i="92" s="1"/>
  <c r="F365" i="92"/>
  <c r="H365" i="92" s="1"/>
  <c r="M364" i="92"/>
  <c r="O364" i="92" s="1"/>
  <c r="F364" i="92"/>
  <c r="H364" i="92" s="1"/>
  <c r="M363" i="92"/>
  <c r="O363" i="92" s="1"/>
  <c r="F363" i="92"/>
  <c r="H363" i="92" s="1"/>
  <c r="M362" i="92"/>
  <c r="O362" i="92" s="1"/>
  <c r="F362" i="92"/>
  <c r="H362" i="92" s="1"/>
  <c r="M361" i="92"/>
  <c r="O361" i="92" s="1"/>
  <c r="F361" i="92"/>
  <c r="H361" i="92" s="1"/>
  <c r="M360" i="92"/>
  <c r="O360" i="92" s="1"/>
  <c r="F360" i="92"/>
  <c r="H360" i="92" s="1"/>
  <c r="M359" i="92"/>
  <c r="O359" i="92" s="1"/>
  <c r="F359" i="92"/>
  <c r="H359" i="92" s="1"/>
  <c r="M358" i="92"/>
  <c r="O358" i="92" s="1"/>
  <c r="F358" i="92"/>
  <c r="H358" i="92" s="1"/>
  <c r="L356" i="92"/>
  <c r="N356" i="92" s="1"/>
  <c r="L355" i="92"/>
  <c r="N355" i="92" s="1"/>
  <c r="L354" i="92"/>
  <c r="N354" i="92" s="1"/>
  <c r="L353" i="92"/>
  <c r="N353" i="92" s="1"/>
  <c r="L352" i="92"/>
  <c r="N352" i="92" s="1"/>
  <c r="L351" i="92"/>
  <c r="N351" i="92" s="1"/>
  <c r="L350" i="92"/>
  <c r="N350" i="92" s="1"/>
  <c r="L349" i="92"/>
  <c r="N349" i="92" s="1"/>
  <c r="E356" i="92"/>
  <c r="G356" i="92" s="1"/>
  <c r="E355" i="92"/>
  <c r="G355" i="92" s="1"/>
  <c r="E354" i="92"/>
  <c r="E353" i="92"/>
  <c r="G353" i="92" s="1"/>
  <c r="E352" i="92"/>
  <c r="E351" i="92"/>
  <c r="E350" i="92"/>
  <c r="G350" i="92" s="1"/>
  <c r="E349" i="92"/>
  <c r="G349" i="92" s="1"/>
  <c r="M356" i="92"/>
  <c r="O356" i="92" s="1"/>
  <c r="F356" i="92"/>
  <c r="H356" i="92" s="1"/>
  <c r="M355" i="92"/>
  <c r="O355" i="92" s="1"/>
  <c r="F355" i="92"/>
  <c r="H355" i="92" s="1"/>
  <c r="M354" i="92"/>
  <c r="O354" i="92" s="1"/>
  <c r="F354" i="92"/>
  <c r="H354" i="92" s="1"/>
  <c r="M353" i="92"/>
  <c r="O353" i="92" s="1"/>
  <c r="F353" i="92"/>
  <c r="H353" i="92" s="1"/>
  <c r="M352" i="92"/>
  <c r="O352" i="92" s="1"/>
  <c r="F352" i="92"/>
  <c r="H352" i="92" s="1"/>
  <c r="M351" i="92"/>
  <c r="O351" i="92" s="1"/>
  <c r="F351" i="92"/>
  <c r="H351" i="92" s="1"/>
  <c r="M350" i="92"/>
  <c r="O350" i="92" s="1"/>
  <c r="F350" i="92"/>
  <c r="H350" i="92" s="1"/>
  <c r="M349" i="92"/>
  <c r="O349" i="92" s="1"/>
  <c r="F349" i="92"/>
  <c r="H349" i="92" s="1"/>
  <c r="L347" i="92"/>
  <c r="N347" i="92" s="1"/>
  <c r="L346" i="92"/>
  <c r="N346" i="92" s="1"/>
  <c r="L345" i="92"/>
  <c r="N345" i="92" s="1"/>
  <c r="L344" i="92"/>
  <c r="N344" i="92" s="1"/>
  <c r="L343" i="92"/>
  <c r="N343" i="92" s="1"/>
  <c r="L342" i="92"/>
  <c r="N342" i="92" s="1"/>
  <c r="L341" i="92"/>
  <c r="N341" i="92" s="1"/>
  <c r="L340" i="92"/>
  <c r="N340" i="92" s="1"/>
  <c r="E347" i="92"/>
  <c r="G347" i="92" s="1"/>
  <c r="E346" i="92"/>
  <c r="G346" i="92" s="1"/>
  <c r="E345" i="92"/>
  <c r="G345" i="92" s="1"/>
  <c r="E344" i="92"/>
  <c r="G344" i="92" s="1"/>
  <c r="E343" i="92"/>
  <c r="G343" i="92" s="1"/>
  <c r="E342" i="92"/>
  <c r="G342" i="92" s="1"/>
  <c r="E341" i="92"/>
  <c r="G341" i="92" s="1"/>
  <c r="E340" i="92"/>
  <c r="G340" i="92" s="1"/>
  <c r="M347" i="92"/>
  <c r="O347" i="92" s="1"/>
  <c r="F347" i="92"/>
  <c r="H347" i="92" s="1"/>
  <c r="M346" i="92"/>
  <c r="O346" i="92" s="1"/>
  <c r="F346" i="92"/>
  <c r="H346" i="92" s="1"/>
  <c r="M345" i="92"/>
  <c r="O345" i="92" s="1"/>
  <c r="F345" i="92"/>
  <c r="H345" i="92" s="1"/>
  <c r="M344" i="92"/>
  <c r="O344" i="92" s="1"/>
  <c r="F344" i="92"/>
  <c r="H344" i="92" s="1"/>
  <c r="M343" i="92"/>
  <c r="O343" i="92" s="1"/>
  <c r="F343" i="92"/>
  <c r="H343" i="92" s="1"/>
  <c r="M342" i="92"/>
  <c r="O342" i="92" s="1"/>
  <c r="F342" i="92"/>
  <c r="H342" i="92" s="1"/>
  <c r="M341" i="92"/>
  <c r="O341" i="92" s="1"/>
  <c r="F341" i="92"/>
  <c r="H341" i="92" s="1"/>
  <c r="M340" i="92"/>
  <c r="O340" i="92" s="1"/>
  <c r="F340" i="92"/>
  <c r="H340" i="92" s="1"/>
  <c r="L338" i="92"/>
  <c r="N338" i="92" s="1"/>
  <c r="L337" i="92"/>
  <c r="N337" i="92" s="1"/>
  <c r="L336" i="92"/>
  <c r="N336" i="92" s="1"/>
  <c r="L335" i="92"/>
  <c r="N335" i="92" s="1"/>
  <c r="L334" i="92"/>
  <c r="N334" i="92" s="1"/>
  <c r="L333" i="92"/>
  <c r="N333" i="92" s="1"/>
  <c r="L332" i="92"/>
  <c r="N332" i="92" s="1"/>
  <c r="L331" i="92"/>
  <c r="N331" i="92" s="1"/>
  <c r="E338" i="92"/>
  <c r="G338" i="92" s="1"/>
  <c r="E337" i="92"/>
  <c r="G337" i="92" s="1"/>
  <c r="E336" i="92"/>
  <c r="G336" i="92" s="1"/>
  <c r="E335" i="92"/>
  <c r="G335" i="92" s="1"/>
  <c r="E334" i="92"/>
  <c r="G334" i="92" s="1"/>
  <c r="E333" i="92"/>
  <c r="G333" i="92" s="1"/>
  <c r="E332" i="92"/>
  <c r="G332" i="92" s="1"/>
  <c r="E331" i="92"/>
  <c r="G331" i="92" s="1"/>
  <c r="M338" i="92"/>
  <c r="O338" i="92" s="1"/>
  <c r="F338" i="92"/>
  <c r="H338" i="92" s="1"/>
  <c r="M337" i="92"/>
  <c r="O337" i="92" s="1"/>
  <c r="F337" i="92"/>
  <c r="H337" i="92" s="1"/>
  <c r="M336" i="92"/>
  <c r="O336" i="92" s="1"/>
  <c r="F336" i="92"/>
  <c r="H336" i="92" s="1"/>
  <c r="M335" i="92"/>
  <c r="O335" i="92" s="1"/>
  <c r="F335" i="92"/>
  <c r="H335" i="92" s="1"/>
  <c r="M334" i="92"/>
  <c r="O334" i="92" s="1"/>
  <c r="F334" i="92"/>
  <c r="H334" i="92" s="1"/>
  <c r="M333" i="92"/>
  <c r="O333" i="92" s="1"/>
  <c r="F333" i="92"/>
  <c r="H333" i="92" s="1"/>
  <c r="M332" i="92"/>
  <c r="O332" i="92" s="1"/>
  <c r="F332" i="92"/>
  <c r="H332" i="92" s="1"/>
  <c r="M331" i="92"/>
  <c r="O331" i="92" s="1"/>
  <c r="F331" i="92"/>
  <c r="H331" i="92" s="1"/>
  <c r="N327" i="92"/>
  <c r="N329" i="92"/>
  <c r="N328" i="92"/>
  <c r="N326" i="92"/>
  <c r="N325" i="92"/>
  <c r="N324" i="92"/>
  <c r="N323" i="92"/>
  <c r="L322" i="92"/>
  <c r="N322" i="92" s="1"/>
  <c r="E329" i="92"/>
  <c r="G329" i="92" s="1"/>
  <c r="E328" i="92"/>
  <c r="G328" i="92" s="1"/>
  <c r="E327" i="92"/>
  <c r="G327" i="92" s="1"/>
  <c r="E326" i="92"/>
  <c r="G326" i="92" s="1"/>
  <c r="E325" i="92"/>
  <c r="G325" i="92" s="1"/>
  <c r="E324" i="92"/>
  <c r="G324" i="92" s="1"/>
  <c r="E323" i="92"/>
  <c r="G323" i="92" s="1"/>
  <c r="E322" i="92"/>
  <c r="G322" i="92" s="1"/>
  <c r="M329" i="92"/>
  <c r="O329" i="92" s="1"/>
  <c r="F329" i="92"/>
  <c r="H329" i="92" s="1"/>
  <c r="M328" i="92"/>
  <c r="O328" i="92" s="1"/>
  <c r="F328" i="92"/>
  <c r="H328" i="92" s="1"/>
  <c r="M327" i="92"/>
  <c r="O327" i="92" s="1"/>
  <c r="F327" i="92"/>
  <c r="H327" i="92" s="1"/>
  <c r="M326" i="92"/>
  <c r="O326" i="92" s="1"/>
  <c r="F326" i="92"/>
  <c r="H326" i="92" s="1"/>
  <c r="M325" i="92"/>
  <c r="O325" i="92" s="1"/>
  <c r="F325" i="92"/>
  <c r="H325" i="92" s="1"/>
  <c r="M324" i="92"/>
  <c r="O324" i="92" s="1"/>
  <c r="F324" i="92"/>
  <c r="H324" i="92" s="1"/>
  <c r="M323" i="92"/>
  <c r="O323" i="92" s="1"/>
  <c r="F323" i="92"/>
  <c r="H323" i="92" s="1"/>
  <c r="M322" i="92"/>
  <c r="O322" i="92" s="1"/>
  <c r="F322" i="92"/>
  <c r="H322" i="92" s="1"/>
  <c r="L320" i="92"/>
  <c r="N320" i="92" s="1"/>
  <c r="L319" i="92"/>
  <c r="N319" i="92" s="1"/>
  <c r="L318" i="92"/>
  <c r="N318" i="92" s="1"/>
  <c r="L317" i="92"/>
  <c r="N317" i="92" s="1"/>
  <c r="L316" i="92"/>
  <c r="N316" i="92" s="1"/>
  <c r="L315" i="92"/>
  <c r="N315" i="92" s="1"/>
  <c r="L314" i="92"/>
  <c r="N314" i="92" s="1"/>
  <c r="L313" i="92"/>
  <c r="N313" i="92" s="1"/>
  <c r="E320" i="92"/>
  <c r="G320" i="92" s="1"/>
  <c r="G319" i="92"/>
  <c r="E318" i="92"/>
  <c r="G318" i="92" s="1"/>
  <c r="G317" i="92"/>
  <c r="E316" i="92"/>
  <c r="G316" i="92" s="1"/>
  <c r="E315" i="92"/>
  <c r="G315" i="92" s="1"/>
  <c r="E314" i="92"/>
  <c r="G314" i="92" s="1"/>
  <c r="E313" i="92"/>
  <c r="G313" i="92" s="1"/>
  <c r="M320" i="92"/>
  <c r="O320" i="92" s="1"/>
  <c r="F320" i="92"/>
  <c r="H320" i="92" s="1"/>
  <c r="M319" i="92"/>
  <c r="O319" i="92" s="1"/>
  <c r="F319" i="92"/>
  <c r="H319" i="92" s="1"/>
  <c r="M318" i="92"/>
  <c r="O318" i="92" s="1"/>
  <c r="F318" i="92"/>
  <c r="H318" i="92" s="1"/>
  <c r="M317" i="92"/>
  <c r="O317" i="92" s="1"/>
  <c r="F317" i="92"/>
  <c r="H317" i="92" s="1"/>
  <c r="M316" i="92"/>
  <c r="O316" i="92" s="1"/>
  <c r="F316" i="92"/>
  <c r="H316" i="92" s="1"/>
  <c r="M315" i="92"/>
  <c r="O315" i="92" s="1"/>
  <c r="F315" i="92"/>
  <c r="H315" i="92" s="1"/>
  <c r="M314" i="92"/>
  <c r="O314" i="92" s="1"/>
  <c r="F314" i="92"/>
  <c r="H314" i="92" s="1"/>
  <c r="M313" i="92"/>
  <c r="O313" i="92" s="1"/>
  <c r="F313" i="92"/>
  <c r="H313" i="92" s="1"/>
  <c r="L311" i="92"/>
  <c r="N311" i="92" s="1"/>
  <c r="L310" i="92"/>
  <c r="N310" i="92" s="1"/>
  <c r="L309" i="92"/>
  <c r="N309" i="92" s="1"/>
  <c r="L308" i="92"/>
  <c r="N308" i="92" s="1"/>
  <c r="L307" i="92"/>
  <c r="N307" i="92" s="1"/>
  <c r="L306" i="92"/>
  <c r="N306" i="92" s="1"/>
  <c r="L305" i="92"/>
  <c r="N305" i="92" s="1"/>
  <c r="L304" i="92"/>
  <c r="N304" i="92" s="1"/>
  <c r="E311" i="92"/>
  <c r="G311" i="92" s="1"/>
  <c r="E310" i="92"/>
  <c r="G310" i="92" s="1"/>
  <c r="E309" i="92"/>
  <c r="G309" i="92" s="1"/>
  <c r="E308" i="92"/>
  <c r="G308" i="92" s="1"/>
  <c r="E307" i="92"/>
  <c r="G307" i="92" s="1"/>
  <c r="E306" i="92"/>
  <c r="G306" i="92" s="1"/>
  <c r="E305" i="92"/>
  <c r="G305" i="92" s="1"/>
  <c r="E304" i="92"/>
  <c r="G304" i="92" s="1"/>
  <c r="M311" i="92"/>
  <c r="O311" i="92" s="1"/>
  <c r="F311" i="92"/>
  <c r="H311" i="92" s="1"/>
  <c r="M310" i="92"/>
  <c r="O310" i="92" s="1"/>
  <c r="F310" i="92"/>
  <c r="H310" i="92" s="1"/>
  <c r="M309" i="92"/>
  <c r="O309" i="92" s="1"/>
  <c r="F309" i="92"/>
  <c r="H309" i="92" s="1"/>
  <c r="M308" i="92"/>
  <c r="O308" i="92" s="1"/>
  <c r="F308" i="92"/>
  <c r="H308" i="92" s="1"/>
  <c r="M307" i="92"/>
  <c r="O307" i="92" s="1"/>
  <c r="F307" i="92"/>
  <c r="H307" i="92" s="1"/>
  <c r="M306" i="92"/>
  <c r="O306" i="92" s="1"/>
  <c r="F306" i="92"/>
  <c r="H306" i="92" s="1"/>
  <c r="M305" i="92"/>
  <c r="O305" i="92" s="1"/>
  <c r="F305" i="92"/>
  <c r="H305" i="92" s="1"/>
  <c r="M304" i="92"/>
  <c r="O304" i="92" s="1"/>
  <c r="F304" i="92"/>
  <c r="H304" i="92" s="1"/>
  <c r="L302" i="92"/>
  <c r="N302" i="92" s="1"/>
  <c r="L301" i="92"/>
  <c r="N301" i="92" s="1"/>
  <c r="L300" i="92"/>
  <c r="N300" i="92" s="1"/>
  <c r="L299" i="92"/>
  <c r="N299" i="92" s="1"/>
  <c r="L298" i="92"/>
  <c r="N298" i="92" s="1"/>
  <c r="L297" i="92"/>
  <c r="N297" i="92" s="1"/>
  <c r="L296" i="92"/>
  <c r="N296" i="92" s="1"/>
  <c r="L295" i="92"/>
  <c r="N295" i="92" s="1"/>
  <c r="E302" i="92"/>
  <c r="G302" i="92" s="1"/>
  <c r="E301" i="92"/>
  <c r="G301" i="92" s="1"/>
  <c r="E300" i="92"/>
  <c r="G300" i="92" s="1"/>
  <c r="E299" i="92"/>
  <c r="G299" i="92" s="1"/>
  <c r="E298" i="92"/>
  <c r="G298" i="92" s="1"/>
  <c r="E297" i="92"/>
  <c r="G297" i="92" s="1"/>
  <c r="E296" i="92"/>
  <c r="G296" i="92" s="1"/>
  <c r="E295" i="92"/>
  <c r="G295" i="92" s="1"/>
  <c r="M302" i="92"/>
  <c r="O302" i="92" s="1"/>
  <c r="F302" i="92"/>
  <c r="H302" i="92" s="1"/>
  <c r="M301" i="92"/>
  <c r="O301" i="92" s="1"/>
  <c r="F301" i="92"/>
  <c r="H301" i="92" s="1"/>
  <c r="M300" i="92"/>
  <c r="O300" i="92" s="1"/>
  <c r="F300" i="92"/>
  <c r="H300" i="92" s="1"/>
  <c r="M299" i="92"/>
  <c r="O299" i="92" s="1"/>
  <c r="F299" i="92"/>
  <c r="H299" i="92" s="1"/>
  <c r="M298" i="92"/>
  <c r="O298" i="92" s="1"/>
  <c r="F298" i="92"/>
  <c r="H298" i="92" s="1"/>
  <c r="M297" i="92"/>
  <c r="O297" i="92" s="1"/>
  <c r="F297" i="92"/>
  <c r="H297" i="92" s="1"/>
  <c r="M296" i="92"/>
  <c r="O296" i="92" s="1"/>
  <c r="F296" i="92"/>
  <c r="H296" i="92" s="1"/>
  <c r="M295" i="92"/>
  <c r="O295" i="92" s="1"/>
  <c r="F295" i="92"/>
  <c r="H295" i="92" s="1"/>
  <c r="L293" i="92"/>
  <c r="N293" i="92" s="1"/>
  <c r="L292" i="92"/>
  <c r="N292" i="92" s="1"/>
  <c r="L291" i="92"/>
  <c r="N291" i="92" s="1"/>
  <c r="L290" i="92"/>
  <c r="N290" i="92" s="1"/>
  <c r="L289" i="92"/>
  <c r="N289" i="92" s="1"/>
  <c r="L288" i="92"/>
  <c r="N288" i="92" s="1"/>
  <c r="L287" i="92"/>
  <c r="N287" i="92" s="1"/>
  <c r="L286" i="92"/>
  <c r="N286" i="92" s="1"/>
  <c r="E293" i="92"/>
  <c r="G293" i="92" s="1"/>
  <c r="E292" i="92"/>
  <c r="G292" i="92" s="1"/>
  <c r="E291" i="92"/>
  <c r="G291" i="92" s="1"/>
  <c r="E290" i="92"/>
  <c r="G290" i="92" s="1"/>
  <c r="E289" i="92"/>
  <c r="G289" i="92" s="1"/>
  <c r="E288" i="92"/>
  <c r="G288" i="92" s="1"/>
  <c r="E287" i="92"/>
  <c r="G287" i="92" s="1"/>
  <c r="E286" i="92"/>
  <c r="G286" i="92" s="1"/>
  <c r="M293" i="92"/>
  <c r="O293" i="92" s="1"/>
  <c r="F293" i="92"/>
  <c r="H293" i="92" s="1"/>
  <c r="M292" i="92"/>
  <c r="O292" i="92" s="1"/>
  <c r="F292" i="92"/>
  <c r="H292" i="92" s="1"/>
  <c r="M291" i="92"/>
  <c r="O291" i="92" s="1"/>
  <c r="F291" i="92"/>
  <c r="H291" i="92" s="1"/>
  <c r="M290" i="92"/>
  <c r="O290" i="92" s="1"/>
  <c r="F290" i="92"/>
  <c r="H290" i="92" s="1"/>
  <c r="M289" i="92"/>
  <c r="O289" i="92" s="1"/>
  <c r="F289" i="92"/>
  <c r="H289" i="92" s="1"/>
  <c r="M288" i="92"/>
  <c r="O288" i="92" s="1"/>
  <c r="F288" i="92"/>
  <c r="H288" i="92" s="1"/>
  <c r="M287" i="92"/>
  <c r="O287" i="92" s="1"/>
  <c r="F287" i="92"/>
  <c r="H287" i="92" s="1"/>
  <c r="M286" i="92"/>
  <c r="O286" i="92" s="1"/>
  <c r="F286" i="92"/>
  <c r="H286" i="92" s="1"/>
  <c r="L284" i="92"/>
  <c r="N284" i="92" s="1"/>
  <c r="L283" i="92"/>
  <c r="N283" i="92" s="1"/>
  <c r="L282" i="92"/>
  <c r="N282" i="92" s="1"/>
  <c r="L281" i="92"/>
  <c r="N281" i="92" s="1"/>
  <c r="L280" i="92"/>
  <c r="N280" i="92" s="1"/>
  <c r="L279" i="92"/>
  <c r="N279" i="92" s="1"/>
  <c r="L278" i="92"/>
  <c r="N278" i="92" s="1"/>
  <c r="L277" i="92"/>
  <c r="N277" i="92" s="1"/>
  <c r="E284" i="92"/>
  <c r="G284" i="92" s="1"/>
  <c r="E283" i="92"/>
  <c r="G283" i="92" s="1"/>
  <c r="E282" i="92"/>
  <c r="G282" i="92" s="1"/>
  <c r="E281" i="92"/>
  <c r="G281" i="92" s="1"/>
  <c r="E280" i="92"/>
  <c r="G280" i="92" s="1"/>
  <c r="E279" i="92"/>
  <c r="G279" i="92" s="1"/>
  <c r="E278" i="92"/>
  <c r="G278" i="92" s="1"/>
  <c r="E277" i="92"/>
  <c r="G277" i="92" s="1"/>
  <c r="M284" i="92"/>
  <c r="O284" i="92" s="1"/>
  <c r="F284" i="92"/>
  <c r="H284" i="92" s="1"/>
  <c r="M283" i="92"/>
  <c r="O283" i="92" s="1"/>
  <c r="F283" i="92"/>
  <c r="H283" i="92" s="1"/>
  <c r="M282" i="92"/>
  <c r="O282" i="92" s="1"/>
  <c r="F282" i="92"/>
  <c r="H282" i="92" s="1"/>
  <c r="M281" i="92"/>
  <c r="O281" i="92" s="1"/>
  <c r="F281" i="92"/>
  <c r="H281" i="92" s="1"/>
  <c r="M280" i="92"/>
  <c r="O280" i="92" s="1"/>
  <c r="F280" i="92"/>
  <c r="H280" i="92" s="1"/>
  <c r="M279" i="92"/>
  <c r="O279" i="92" s="1"/>
  <c r="F279" i="92"/>
  <c r="H279" i="92" s="1"/>
  <c r="M278" i="92"/>
  <c r="O278" i="92" s="1"/>
  <c r="F278" i="92"/>
  <c r="H278" i="92" s="1"/>
  <c r="M277" i="92"/>
  <c r="O277" i="92" s="1"/>
  <c r="F277" i="92"/>
  <c r="H277" i="92" s="1"/>
  <c r="L275" i="92"/>
  <c r="N275" i="92" s="1"/>
  <c r="L274" i="92"/>
  <c r="N274" i="92" s="1"/>
  <c r="L273" i="92"/>
  <c r="N273" i="92" s="1"/>
  <c r="L272" i="92"/>
  <c r="N272" i="92" s="1"/>
  <c r="L271" i="92"/>
  <c r="N271" i="92" s="1"/>
  <c r="L270" i="92"/>
  <c r="N270" i="92" s="1"/>
  <c r="L269" i="92"/>
  <c r="N269" i="92" s="1"/>
  <c r="L268" i="92"/>
  <c r="N268" i="92" s="1"/>
  <c r="M275" i="92"/>
  <c r="O275" i="92" s="1"/>
  <c r="M274" i="92"/>
  <c r="O274" i="92" s="1"/>
  <c r="M273" i="92"/>
  <c r="O273" i="92" s="1"/>
  <c r="M272" i="92"/>
  <c r="O272" i="92" s="1"/>
  <c r="M271" i="92"/>
  <c r="O271" i="92" s="1"/>
  <c r="M270" i="92"/>
  <c r="O270" i="92" s="1"/>
  <c r="M269" i="92"/>
  <c r="O269" i="92" s="1"/>
  <c r="M268" i="92"/>
  <c r="O268" i="92" s="1"/>
  <c r="F275" i="92"/>
  <c r="H275" i="92" s="1"/>
  <c r="F274" i="92"/>
  <c r="H274" i="92" s="1"/>
  <c r="F273" i="92"/>
  <c r="H273" i="92" s="1"/>
  <c r="F272" i="92"/>
  <c r="H272" i="92" s="1"/>
  <c r="F271" i="92"/>
  <c r="H271" i="92" s="1"/>
  <c r="F270" i="92"/>
  <c r="H270" i="92" s="1"/>
  <c r="F269" i="92"/>
  <c r="H269" i="92" s="1"/>
  <c r="F268" i="92"/>
  <c r="H268" i="92" s="1"/>
  <c r="E275" i="92"/>
  <c r="G275" i="92" s="1"/>
  <c r="E274" i="92"/>
  <c r="G274" i="92" s="1"/>
  <c r="E273" i="92"/>
  <c r="G273" i="92" s="1"/>
  <c r="E272" i="92"/>
  <c r="G272" i="92" s="1"/>
  <c r="E271" i="92"/>
  <c r="G271" i="92" s="1"/>
  <c r="E270" i="92"/>
  <c r="G270" i="92" s="1"/>
  <c r="E269" i="92"/>
  <c r="G269" i="92" s="1"/>
  <c r="E268" i="92"/>
  <c r="G268" i="92" s="1"/>
  <c r="L257" i="92"/>
  <c r="N257" i="92" s="1"/>
  <c r="L256" i="92"/>
  <c r="N256" i="92" s="1"/>
  <c r="L255" i="92"/>
  <c r="L254" i="92"/>
  <c r="N254" i="92" s="1"/>
  <c r="L253" i="92"/>
  <c r="L252" i="92"/>
  <c r="L251" i="92"/>
  <c r="N251" i="92" s="1"/>
  <c r="L250" i="92"/>
  <c r="N250" i="92" s="1"/>
  <c r="E257" i="92"/>
  <c r="E256" i="92"/>
  <c r="E255" i="92"/>
  <c r="E254" i="92"/>
  <c r="E253" i="92"/>
  <c r="E252" i="92"/>
  <c r="E251" i="92"/>
  <c r="E250" i="92"/>
  <c r="M257" i="92"/>
  <c r="O257" i="92" s="1"/>
  <c r="F257" i="92"/>
  <c r="H257" i="92" s="1"/>
  <c r="M256" i="92"/>
  <c r="O256" i="92" s="1"/>
  <c r="F256" i="92"/>
  <c r="H256" i="92" s="1"/>
  <c r="M255" i="92"/>
  <c r="O255" i="92" s="1"/>
  <c r="F255" i="92"/>
  <c r="H255" i="92" s="1"/>
  <c r="M254" i="92"/>
  <c r="O254" i="92" s="1"/>
  <c r="F254" i="92"/>
  <c r="H254" i="92" s="1"/>
  <c r="M253" i="92"/>
  <c r="O253" i="92" s="1"/>
  <c r="F253" i="92"/>
  <c r="H253" i="92" s="1"/>
  <c r="M252" i="92"/>
  <c r="O252" i="92" s="1"/>
  <c r="F252" i="92"/>
  <c r="H252" i="92" s="1"/>
  <c r="M251" i="92"/>
  <c r="O251" i="92" s="1"/>
  <c r="F251" i="92"/>
  <c r="H251" i="92" s="1"/>
  <c r="M250" i="92"/>
  <c r="O250" i="92" s="1"/>
  <c r="F250" i="92"/>
  <c r="H250" i="92" s="1"/>
  <c r="E239" i="92"/>
  <c r="E238" i="92"/>
  <c r="E237" i="92"/>
  <c r="E236" i="92"/>
  <c r="E235" i="92"/>
  <c r="E234" i="92"/>
  <c r="E233" i="92"/>
  <c r="E232" i="92"/>
  <c r="E248" i="92"/>
  <c r="E247" i="92"/>
  <c r="E246" i="92"/>
  <c r="E245" i="92"/>
  <c r="E244" i="92"/>
  <c r="E243" i="92"/>
  <c r="E242" i="92"/>
  <c r="E241" i="92"/>
  <c r="L77" i="92"/>
  <c r="L76" i="92"/>
  <c r="L75" i="92"/>
  <c r="L74" i="92"/>
  <c r="L73" i="92"/>
  <c r="L72" i="92"/>
  <c r="L71" i="92"/>
  <c r="L70" i="92"/>
  <c r="N248" i="92"/>
  <c r="N247" i="92"/>
  <c r="N243" i="92"/>
  <c r="N242" i="92"/>
  <c r="N241" i="92"/>
  <c r="M239" i="92"/>
  <c r="O239" i="92" s="1"/>
  <c r="N239" i="92"/>
  <c r="F239" i="92"/>
  <c r="H239" i="92" s="1"/>
  <c r="M238" i="92"/>
  <c r="O238" i="92" s="1"/>
  <c r="N238" i="92"/>
  <c r="F238" i="92"/>
  <c r="H238" i="92" s="1"/>
  <c r="M237" i="92"/>
  <c r="O237" i="92" s="1"/>
  <c r="F237" i="92"/>
  <c r="H237" i="92" s="1"/>
  <c r="M236" i="92"/>
  <c r="O236" i="92" s="1"/>
  <c r="F236" i="92"/>
  <c r="H236" i="92" s="1"/>
  <c r="M235" i="92"/>
  <c r="O235" i="92" s="1"/>
  <c r="F235" i="92"/>
  <c r="H235" i="92" s="1"/>
  <c r="M234" i="92"/>
  <c r="O234" i="92" s="1"/>
  <c r="F234" i="92"/>
  <c r="H234" i="92" s="1"/>
  <c r="M233" i="92"/>
  <c r="O233" i="92" s="1"/>
  <c r="N233" i="92"/>
  <c r="F233" i="92"/>
  <c r="H233" i="92" s="1"/>
  <c r="M232" i="92"/>
  <c r="O232" i="92" s="1"/>
  <c r="N232" i="92"/>
  <c r="F232" i="92"/>
  <c r="H232" i="92" s="1"/>
  <c r="M248" i="92"/>
  <c r="O248" i="92" s="1"/>
  <c r="F248" i="92"/>
  <c r="H248" i="92" s="1"/>
  <c r="M247" i="92"/>
  <c r="O247" i="92" s="1"/>
  <c r="F247" i="92"/>
  <c r="H247" i="92" s="1"/>
  <c r="M246" i="92"/>
  <c r="O246" i="92" s="1"/>
  <c r="F246" i="92"/>
  <c r="H246" i="92" s="1"/>
  <c r="M245" i="92"/>
  <c r="O245" i="92" s="1"/>
  <c r="F245" i="92"/>
  <c r="H245" i="92" s="1"/>
  <c r="M244" i="92"/>
  <c r="O244" i="92" s="1"/>
  <c r="F244" i="92"/>
  <c r="H244" i="92" s="1"/>
  <c r="M243" i="92"/>
  <c r="O243" i="92" s="1"/>
  <c r="F243" i="92"/>
  <c r="H243" i="92" s="1"/>
  <c r="M242" i="92"/>
  <c r="O242" i="92" s="1"/>
  <c r="F242" i="92"/>
  <c r="H242" i="92" s="1"/>
  <c r="M241" i="92"/>
  <c r="O241" i="92" s="1"/>
  <c r="F241" i="92"/>
  <c r="H241" i="92" s="1"/>
  <c r="N230" i="92"/>
  <c r="N229" i="92"/>
  <c r="N225" i="92"/>
  <c r="N224" i="92"/>
  <c r="N223" i="92"/>
  <c r="E230" i="92"/>
  <c r="E229" i="92"/>
  <c r="E228" i="92"/>
  <c r="E227" i="92"/>
  <c r="E226" i="92"/>
  <c r="E225" i="92"/>
  <c r="E224" i="92"/>
  <c r="E223" i="92"/>
  <c r="M230" i="92"/>
  <c r="O230" i="92" s="1"/>
  <c r="F230" i="92"/>
  <c r="H230" i="92" s="1"/>
  <c r="M229" i="92"/>
  <c r="O229" i="92" s="1"/>
  <c r="F229" i="92"/>
  <c r="H229" i="92" s="1"/>
  <c r="M228" i="92"/>
  <c r="O228" i="92" s="1"/>
  <c r="F228" i="92"/>
  <c r="H228" i="92" s="1"/>
  <c r="M227" i="92"/>
  <c r="O227" i="92" s="1"/>
  <c r="F227" i="92"/>
  <c r="H227" i="92" s="1"/>
  <c r="M226" i="92"/>
  <c r="O226" i="92" s="1"/>
  <c r="F226" i="92"/>
  <c r="H226" i="92" s="1"/>
  <c r="M225" i="92"/>
  <c r="O225" i="92" s="1"/>
  <c r="F225" i="92"/>
  <c r="H225" i="92" s="1"/>
  <c r="M224" i="92"/>
  <c r="O224" i="92" s="1"/>
  <c r="F224" i="92"/>
  <c r="H224" i="92" s="1"/>
  <c r="M223" i="92"/>
  <c r="O223" i="92" s="1"/>
  <c r="F223" i="92"/>
  <c r="H223" i="92" s="1"/>
  <c r="N221" i="92"/>
  <c r="N220" i="92"/>
  <c r="N219" i="92"/>
  <c r="N218" i="92"/>
  <c r="N217" i="92"/>
  <c r="N216" i="92"/>
  <c r="N215" i="92"/>
  <c r="N214" i="92"/>
  <c r="E221" i="92"/>
  <c r="E220" i="92"/>
  <c r="E219" i="92"/>
  <c r="E218" i="92"/>
  <c r="E217" i="92"/>
  <c r="E216" i="92"/>
  <c r="E215" i="92"/>
  <c r="E214" i="92"/>
  <c r="M221" i="92"/>
  <c r="O221" i="92" s="1"/>
  <c r="F221" i="92"/>
  <c r="H221" i="92" s="1"/>
  <c r="M220" i="92"/>
  <c r="O220" i="92" s="1"/>
  <c r="F220" i="92"/>
  <c r="H220" i="92" s="1"/>
  <c r="M219" i="92"/>
  <c r="O219" i="92" s="1"/>
  <c r="F219" i="92"/>
  <c r="H219" i="92" s="1"/>
  <c r="M218" i="92"/>
  <c r="O218" i="92" s="1"/>
  <c r="F218" i="92"/>
  <c r="H218" i="92" s="1"/>
  <c r="M217" i="92"/>
  <c r="O217" i="92" s="1"/>
  <c r="F217" i="92"/>
  <c r="H217" i="92" s="1"/>
  <c r="M216" i="92"/>
  <c r="O216" i="92" s="1"/>
  <c r="F216" i="92"/>
  <c r="H216" i="92" s="1"/>
  <c r="M215" i="92"/>
  <c r="O215" i="92" s="1"/>
  <c r="F215" i="92"/>
  <c r="H215" i="92" s="1"/>
  <c r="M214" i="92"/>
  <c r="O214" i="92" s="1"/>
  <c r="F214" i="92"/>
  <c r="H214" i="92" s="1"/>
  <c r="N212" i="92"/>
  <c r="N211" i="92"/>
  <c r="N210" i="92"/>
  <c r="N209" i="92"/>
  <c r="N208" i="92"/>
  <c r="N207" i="92"/>
  <c r="N206" i="92"/>
  <c r="N205" i="92"/>
  <c r="E212" i="92"/>
  <c r="G212" i="92" s="1"/>
  <c r="E211" i="92"/>
  <c r="G211" i="92" s="1"/>
  <c r="E210" i="92"/>
  <c r="G210" i="92" s="1"/>
  <c r="E209" i="92"/>
  <c r="G209" i="92" s="1"/>
  <c r="E208" i="92"/>
  <c r="G208" i="92" s="1"/>
  <c r="E207" i="92"/>
  <c r="G207" i="92" s="1"/>
  <c r="E206" i="92"/>
  <c r="G206" i="92" s="1"/>
  <c r="E205" i="92"/>
  <c r="M212" i="92"/>
  <c r="O212" i="92" s="1"/>
  <c r="F212" i="92"/>
  <c r="H212" i="92" s="1"/>
  <c r="M211" i="92"/>
  <c r="O211" i="92" s="1"/>
  <c r="F211" i="92"/>
  <c r="H211" i="92" s="1"/>
  <c r="M210" i="92"/>
  <c r="O210" i="92" s="1"/>
  <c r="F210" i="92"/>
  <c r="H210" i="92" s="1"/>
  <c r="M209" i="92"/>
  <c r="O209" i="92" s="1"/>
  <c r="F209" i="92"/>
  <c r="H209" i="92" s="1"/>
  <c r="M208" i="92"/>
  <c r="O208" i="92" s="1"/>
  <c r="F208" i="92"/>
  <c r="H208" i="92" s="1"/>
  <c r="M207" i="92"/>
  <c r="O207" i="92" s="1"/>
  <c r="F207" i="92"/>
  <c r="H207" i="92" s="1"/>
  <c r="M206" i="92"/>
  <c r="O206" i="92" s="1"/>
  <c r="F206" i="92"/>
  <c r="H206" i="92" s="1"/>
  <c r="M205" i="92"/>
  <c r="O205" i="92" s="1"/>
  <c r="F205" i="92"/>
  <c r="H205" i="92" s="1"/>
  <c r="N185" i="92"/>
  <c r="N184" i="92"/>
  <c r="N183" i="92"/>
  <c r="N182" i="92"/>
  <c r="N181" i="92"/>
  <c r="N180" i="92"/>
  <c r="N179" i="92"/>
  <c r="N178" i="92"/>
  <c r="E185" i="92"/>
  <c r="E184" i="92"/>
  <c r="E183" i="92"/>
  <c r="E182" i="92"/>
  <c r="E181" i="92"/>
  <c r="E180" i="92"/>
  <c r="E179" i="92"/>
  <c r="E178" i="92"/>
  <c r="M185" i="92"/>
  <c r="O185" i="92" s="1"/>
  <c r="F185" i="92"/>
  <c r="H185" i="92" s="1"/>
  <c r="M184" i="92"/>
  <c r="O184" i="92" s="1"/>
  <c r="F184" i="92"/>
  <c r="H184" i="92" s="1"/>
  <c r="M183" i="92"/>
  <c r="O183" i="92" s="1"/>
  <c r="F183" i="92"/>
  <c r="H183" i="92" s="1"/>
  <c r="M182" i="92"/>
  <c r="O182" i="92" s="1"/>
  <c r="F182" i="92"/>
  <c r="H182" i="92" s="1"/>
  <c r="M181" i="92"/>
  <c r="O181" i="92" s="1"/>
  <c r="F181" i="92"/>
  <c r="H181" i="92" s="1"/>
  <c r="M180" i="92"/>
  <c r="O180" i="92" s="1"/>
  <c r="F180" i="92"/>
  <c r="H180" i="92" s="1"/>
  <c r="M179" i="92"/>
  <c r="O179" i="92" s="1"/>
  <c r="F179" i="92"/>
  <c r="H179" i="92" s="1"/>
  <c r="M178" i="92"/>
  <c r="O178" i="92" s="1"/>
  <c r="F178" i="92"/>
  <c r="H178" i="92" s="1"/>
  <c r="L176" i="92"/>
  <c r="N176" i="92" s="1"/>
  <c r="L175" i="92"/>
  <c r="N175" i="92" s="1"/>
  <c r="L174" i="92"/>
  <c r="N174" i="92" s="1"/>
  <c r="L173" i="92"/>
  <c r="N173" i="92" s="1"/>
  <c r="L172" i="92"/>
  <c r="N172" i="92" s="1"/>
  <c r="L171" i="92"/>
  <c r="N171" i="92" s="1"/>
  <c r="L170" i="92"/>
  <c r="N170" i="92" s="1"/>
  <c r="L169" i="92"/>
  <c r="N169" i="92" s="1"/>
  <c r="E176" i="92"/>
  <c r="E175" i="92"/>
  <c r="E174" i="92"/>
  <c r="E173" i="92"/>
  <c r="E172" i="92"/>
  <c r="E171" i="92"/>
  <c r="E170" i="92"/>
  <c r="E169" i="92"/>
  <c r="M176" i="92"/>
  <c r="O176" i="92" s="1"/>
  <c r="F176" i="92"/>
  <c r="H176" i="92" s="1"/>
  <c r="M175" i="92"/>
  <c r="O175" i="92" s="1"/>
  <c r="F175" i="92"/>
  <c r="H175" i="92" s="1"/>
  <c r="M174" i="92"/>
  <c r="O174" i="92" s="1"/>
  <c r="F174" i="92"/>
  <c r="H174" i="92" s="1"/>
  <c r="M173" i="92"/>
  <c r="O173" i="92" s="1"/>
  <c r="F173" i="92"/>
  <c r="H173" i="92" s="1"/>
  <c r="M172" i="92"/>
  <c r="O172" i="92" s="1"/>
  <c r="F172" i="92"/>
  <c r="H172" i="92" s="1"/>
  <c r="M171" i="92"/>
  <c r="O171" i="92" s="1"/>
  <c r="F171" i="92"/>
  <c r="H171" i="92" s="1"/>
  <c r="M170" i="92"/>
  <c r="O170" i="92" s="1"/>
  <c r="F170" i="92"/>
  <c r="H170" i="92" s="1"/>
  <c r="M169" i="92"/>
  <c r="O169" i="92" s="1"/>
  <c r="F169" i="92"/>
  <c r="H169" i="92" s="1"/>
  <c r="L167" i="92"/>
  <c r="N167" i="92" s="1"/>
  <c r="L166" i="92"/>
  <c r="N166" i="92" s="1"/>
  <c r="L165" i="92"/>
  <c r="N165" i="92" s="1"/>
  <c r="L164" i="92"/>
  <c r="N164" i="92" s="1"/>
  <c r="L163" i="92"/>
  <c r="N163" i="92" s="1"/>
  <c r="L162" i="92"/>
  <c r="N162" i="92" s="1"/>
  <c r="L161" i="92"/>
  <c r="N161" i="92" s="1"/>
  <c r="L160" i="92"/>
  <c r="N160" i="92" s="1"/>
  <c r="E167" i="92"/>
  <c r="E166" i="92"/>
  <c r="E165" i="92"/>
  <c r="E164" i="92"/>
  <c r="E163" i="92"/>
  <c r="E162" i="92"/>
  <c r="E161" i="92"/>
  <c r="E160" i="92"/>
  <c r="M167" i="92"/>
  <c r="O167" i="92" s="1"/>
  <c r="F167" i="92"/>
  <c r="H167" i="92" s="1"/>
  <c r="M166" i="92"/>
  <c r="O166" i="92" s="1"/>
  <c r="F166" i="92"/>
  <c r="H166" i="92" s="1"/>
  <c r="M165" i="92"/>
  <c r="O165" i="92" s="1"/>
  <c r="F165" i="92"/>
  <c r="H165" i="92" s="1"/>
  <c r="M164" i="92"/>
  <c r="O164" i="92" s="1"/>
  <c r="F164" i="92"/>
  <c r="H164" i="92" s="1"/>
  <c r="M163" i="92"/>
  <c r="O163" i="92" s="1"/>
  <c r="F163" i="92"/>
  <c r="H163" i="92" s="1"/>
  <c r="M162" i="92"/>
  <c r="O162" i="92" s="1"/>
  <c r="F162" i="92"/>
  <c r="H162" i="92" s="1"/>
  <c r="M161" i="92"/>
  <c r="O161" i="92" s="1"/>
  <c r="F161" i="92"/>
  <c r="H161" i="92" s="1"/>
  <c r="M160" i="92"/>
  <c r="O160" i="92" s="1"/>
  <c r="F160" i="92"/>
  <c r="H160" i="92" s="1"/>
  <c r="L158" i="92"/>
  <c r="N158" i="92" s="1"/>
  <c r="L157" i="92"/>
  <c r="N157" i="92" s="1"/>
  <c r="L156" i="92"/>
  <c r="N156" i="92" s="1"/>
  <c r="L155" i="92"/>
  <c r="N155" i="92" s="1"/>
  <c r="L154" i="92"/>
  <c r="N154" i="92" s="1"/>
  <c r="L153" i="92"/>
  <c r="N153" i="92" s="1"/>
  <c r="L152" i="92"/>
  <c r="N152" i="92" s="1"/>
  <c r="L151" i="92"/>
  <c r="N151" i="92" s="1"/>
  <c r="E158" i="92"/>
  <c r="E157" i="92"/>
  <c r="E156" i="92"/>
  <c r="E155" i="92"/>
  <c r="E154" i="92"/>
  <c r="E153" i="92"/>
  <c r="E152" i="92"/>
  <c r="E151" i="92"/>
  <c r="M158" i="92"/>
  <c r="O158" i="92" s="1"/>
  <c r="F158" i="92"/>
  <c r="H158" i="92" s="1"/>
  <c r="M157" i="92"/>
  <c r="O157" i="92" s="1"/>
  <c r="F157" i="92"/>
  <c r="H157" i="92" s="1"/>
  <c r="M156" i="92"/>
  <c r="O156" i="92" s="1"/>
  <c r="F156" i="92"/>
  <c r="H156" i="92" s="1"/>
  <c r="M155" i="92"/>
  <c r="O155" i="92" s="1"/>
  <c r="F155" i="92"/>
  <c r="H155" i="92" s="1"/>
  <c r="M154" i="92"/>
  <c r="O154" i="92" s="1"/>
  <c r="F154" i="92"/>
  <c r="H154" i="92" s="1"/>
  <c r="M153" i="92"/>
  <c r="O153" i="92" s="1"/>
  <c r="F153" i="92"/>
  <c r="H153" i="92" s="1"/>
  <c r="M152" i="92"/>
  <c r="O152" i="92" s="1"/>
  <c r="F152" i="92"/>
  <c r="H152" i="92" s="1"/>
  <c r="M151" i="92"/>
  <c r="O151" i="92" s="1"/>
  <c r="F151" i="92"/>
  <c r="H151" i="92" s="1"/>
  <c r="L149" i="92"/>
  <c r="N149" i="92" s="1"/>
  <c r="L148" i="92"/>
  <c r="N148" i="92" s="1"/>
  <c r="L147" i="92"/>
  <c r="N147" i="92" s="1"/>
  <c r="L146" i="92"/>
  <c r="N146" i="92" s="1"/>
  <c r="L145" i="92"/>
  <c r="N145" i="92" s="1"/>
  <c r="L144" i="92"/>
  <c r="N144" i="92" s="1"/>
  <c r="L143" i="92"/>
  <c r="N143" i="92" s="1"/>
  <c r="L142" i="92"/>
  <c r="N142" i="92" s="1"/>
  <c r="E149" i="92"/>
  <c r="E148" i="92"/>
  <c r="E147" i="92"/>
  <c r="E146" i="92"/>
  <c r="E145" i="92"/>
  <c r="E144" i="92"/>
  <c r="E143" i="92"/>
  <c r="E142" i="92"/>
  <c r="M149" i="92"/>
  <c r="O149" i="92" s="1"/>
  <c r="F149" i="92"/>
  <c r="H149" i="92" s="1"/>
  <c r="M148" i="92"/>
  <c r="O148" i="92" s="1"/>
  <c r="F148" i="92"/>
  <c r="H148" i="92" s="1"/>
  <c r="M147" i="92"/>
  <c r="O147" i="92" s="1"/>
  <c r="F147" i="92"/>
  <c r="H147" i="92" s="1"/>
  <c r="M146" i="92"/>
  <c r="O146" i="92" s="1"/>
  <c r="F146" i="92"/>
  <c r="H146" i="92" s="1"/>
  <c r="M145" i="92"/>
  <c r="O145" i="92" s="1"/>
  <c r="F145" i="92"/>
  <c r="H145" i="92" s="1"/>
  <c r="M144" i="92"/>
  <c r="O144" i="92" s="1"/>
  <c r="F144" i="92"/>
  <c r="H144" i="92" s="1"/>
  <c r="M143" i="92"/>
  <c r="O143" i="92" s="1"/>
  <c r="F143" i="92"/>
  <c r="H143" i="92" s="1"/>
  <c r="M142" i="92"/>
  <c r="O142" i="92" s="1"/>
  <c r="F142" i="92"/>
  <c r="H142" i="92" s="1"/>
  <c r="L140" i="92"/>
  <c r="N140" i="92" s="1"/>
  <c r="L139" i="92"/>
  <c r="N139" i="92" s="1"/>
  <c r="L138" i="92"/>
  <c r="N138" i="92" s="1"/>
  <c r="L137" i="92"/>
  <c r="N137" i="92" s="1"/>
  <c r="L136" i="92"/>
  <c r="N136" i="92" s="1"/>
  <c r="L135" i="92"/>
  <c r="N135" i="92" s="1"/>
  <c r="L134" i="92"/>
  <c r="N134" i="92" s="1"/>
  <c r="L133" i="92"/>
  <c r="N133" i="92" s="1"/>
  <c r="E140" i="92"/>
  <c r="G140" i="92" s="1"/>
  <c r="E139" i="92"/>
  <c r="G139" i="92" s="1"/>
  <c r="E138" i="92"/>
  <c r="G138" i="92" s="1"/>
  <c r="E137" i="92"/>
  <c r="G137" i="92" s="1"/>
  <c r="E136" i="92"/>
  <c r="G136" i="92" s="1"/>
  <c r="E135" i="92"/>
  <c r="G135" i="92" s="1"/>
  <c r="E134" i="92"/>
  <c r="G134" i="92" s="1"/>
  <c r="E133" i="92"/>
  <c r="G133" i="92" s="1"/>
  <c r="F140" i="92"/>
  <c r="H140" i="92" s="1"/>
  <c r="F139" i="92"/>
  <c r="H139" i="92" s="1"/>
  <c r="F138" i="92"/>
  <c r="H138" i="92" s="1"/>
  <c r="F137" i="92"/>
  <c r="H137" i="92" s="1"/>
  <c r="F136" i="92"/>
  <c r="H136" i="92" s="1"/>
  <c r="F135" i="92"/>
  <c r="H135" i="92" s="1"/>
  <c r="F134" i="92"/>
  <c r="H134" i="92" s="1"/>
  <c r="F133" i="92"/>
  <c r="H133" i="92" s="1"/>
  <c r="M140" i="92"/>
  <c r="O140" i="92" s="1"/>
  <c r="M139" i="92"/>
  <c r="O139" i="92" s="1"/>
  <c r="M138" i="92"/>
  <c r="O138" i="92" s="1"/>
  <c r="M137" i="92"/>
  <c r="O137" i="92" s="1"/>
  <c r="M136" i="92"/>
  <c r="O136" i="92" s="1"/>
  <c r="M135" i="92"/>
  <c r="O135" i="92" s="1"/>
  <c r="M134" i="92"/>
  <c r="O134" i="92" s="1"/>
  <c r="M133" i="92"/>
  <c r="O133" i="92" s="1"/>
  <c r="O164" i="83"/>
  <c r="O165" i="83"/>
  <c r="O166" i="83"/>
  <c r="O167" i="83"/>
  <c r="O168" i="83"/>
  <c r="O170" i="83"/>
  <c r="O171" i="83"/>
  <c r="O172" i="83"/>
  <c r="O173" i="83"/>
  <c r="O174" i="83"/>
  <c r="O175" i="83"/>
  <c r="O176" i="83"/>
  <c r="F164" i="83"/>
  <c r="F165" i="83"/>
  <c r="F166" i="83"/>
  <c r="F167" i="83"/>
  <c r="F168" i="83"/>
  <c r="F170" i="83"/>
  <c r="F171" i="83"/>
  <c r="F172" i="83"/>
  <c r="F173" i="83"/>
  <c r="F174" i="83"/>
  <c r="F175" i="83"/>
  <c r="F176" i="83"/>
  <c r="N113" i="92"/>
  <c r="N112" i="92"/>
  <c r="N108" i="92"/>
  <c r="N107" i="92"/>
  <c r="N106" i="92"/>
  <c r="E107" i="92"/>
  <c r="G107" i="92" s="1"/>
  <c r="E108" i="92"/>
  <c r="G108" i="92" s="1"/>
  <c r="E109" i="92"/>
  <c r="G109" i="92" s="1"/>
  <c r="E110" i="92"/>
  <c r="G110" i="92" s="1"/>
  <c r="E111" i="92"/>
  <c r="G111" i="92" s="1"/>
  <c r="E112" i="92"/>
  <c r="G112" i="92" s="1"/>
  <c r="E113" i="92"/>
  <c r="G113" i="92" s="1"/>
  <c r="E106" i="92"/>
  <c r="G106" i="92" s="1"/>
  <c r="M113" i="92"/>
  <c r="O113" i="92" s="1"/>
  <c r="M112" i="92"/>
  <c r="O112" i="92" s="1"/>
  <c r="M111" i="92"/>
  <c r="O111" i="92" s="1"/>
  <c r="M110" i="92"/>
  <c r="O110" i="92" s="1"/>
  <c r="M109" i="92"/>
  <c r="O109" i="92" s="1"/>
  <c r="M108" i="92"/>
  <c r="O108" i="92" s="1"/>
  <c r="M107" i="92"/>
  <c r="O107" i="92" s="1"/>
  <c r="M106" i="92"/>
  <c r="O106" i="92" s="1"/>
  <c r="N104" i="92"/>
  <c r="N103" i="92"/>
  <c r="N99" i="92"/>
  <c r="N98" i="92"/>
  <c r="N97" i="92"/>
  <c r="E98" i="92"/>
  <c r="G98" i="92" s="1"/>
  <c r="E99" i="92"/>
  <c r="G99" i="92" s="1"/>
  <c r="E100" i="92"/>
  <c r="G100" i="92" s="1"/>
  <c r="E101" i="92"/>
  <c r="G101" i="92" s="1"/>
  <c r="E102" i="92"/>
  <c r="G102" i="92" s="1"/>
  <c r="E103" i="92"/>
  <c r="G103" i="92" s="1"/>
  <c r="E104" i="92"/>
  <c r="G104" i="92" s="1"/>
  <c r="E97" i="92"/>
  <c r="G97" i="92" s="1"/>
  <c r="M104" i="92"/>
  <c r="O104" i="92" s="1"/>
  <c r="M103" i="92"/>
  <c r="O103" i="92" s="1"/>
  <c r="M102" i="92"/>
  <c r="O102" i="92" s="1"/>
  <c r="M101" i="92"/>
  <c r="O101" i="92" s="1"/>
  <c r="M100" i="92"/>
  <c r="O100" i="92" s="1"/>
  <c r="M99" i="92"/>
  <c r="O99" i="92" s="1"/>
  <c r="M98" i="92"/>
  <c r="O98" i="92" s="1"/>
  <c r="M97" i="92"/>
  <c r="O97" i="92" s="1"/>
  <c r="E71" i="92"/>
  <c r="G71" i="92" s="1"/>
  <c r="E72" i="92"/>
  <c r="G72" i="92" s="1"/>
  <c r="E73" i="92"/>
  <c r="G73" i="92" s="1"/>
  <c r="E74" i="92"/>
  <c r="G74" i="92" s="1"/>
  <c r="E75" i="92"/>
  <c r="G75" i="92" s="1"/>
  <c r="E76" i="92"/>
  <c r="G76" i="92" s="1"/>
  <c r="E77" i="92"/>
  <c r="G77" i="92" s="1"/>
  <c r="E70" i="92"/>
  <c r="G70" i="92" s="1"/>
  <c r="M77" i="92"/>
  <c r="O77" i="92" s="1"/>
  <c r="M76" i="92"/>
  <c r="O76" i="92" s="1"/>
  <c r="M75" i="92"/>
  <c r="O75" i="92" s="1"/>
  <c r="M74" i="92"/>
  <c r="O74" i="92" s="1"/>
  <c r="M73" i="92"/>
  <c r="O73" i="92" s="1"/>
  <c r="M72" i="92"/>
  <c r="O72" i="92" s="1"/>
  <c r="M71" i="92"/>
  <c r="O71" i="92" s="1"/>
  <c r="M70" i="92"/>
  <c r="O70" i="92" s="1"/>
  <c r="L68" i="92"/>
  <c r="L67" i="92"/>
  <c r="L66" i="92"/>
  <c r="L65" i="92"/>
  <c r="L64" i="92"/>
  <c r="L63" i="92"/>
  <c r="L62" i="92"/>
  <c r="L61" i="92"/>
  <c r="E62" i="92"/>
  <c r="G62" i="92" s="1"/>
  <c r="E63" i="92"/>
  <c r="G63" i="92" s="1"/>
  <c r="E64" i="92"/>
  <c r="G64" i="92" s="1"/>
  <c r="E65" i="92"/>
  <c r="G65" i="92" s="1"/>
  <c r="E66" i="92"/>
  <c r="G66" i="92" s="1"/>
  <c r="E67" i="92"/>
  <c r="G67" i="92" s="1"/>
  <c r="E68" i="92"/>
  <c r="G68" i="92" s="1"/>
  <c r="E61" i="92"/>
  <c r="G61" i="92" s="1"/>
  <c r="M68" i="92"/>
  <c r="O68" i="92" s="1"/>
  <c r="M67" i="92"/>
  <c r="O67" i="92" s="1"/>
  <c r="M66" i="92"/>
  <c r="O66" i="92" s="1"/>
  <c r="M65" i="92"/>
  <c r="O65" i="92" s="1"/>
  <c r="M64" i="92"/>
  <c r="O64" i="92" s="1"/>
  <c r="M63" i="92"/>
  <c r="O63" i="92" s="1"/>
  <c r="M62" i="92"/>
  <c r="O62" i="92" s="1"/>
  <c r="M61" i="92"/>
  <c r="O61" i="92" s="1"/>
  <c r="M59" i="92"/>
  <c r="O59" i="92" s="1"/>
  <c r="M58" i="92"/>
  <c r="O58" i="92" s="1"/>
  <c r="M57" i="92"/>
  <c r="O57" i="92" s="1"/>
  <c r="M56" i="92"/>
  <c r="O56" i="92" s="1"/>
  <c r="M55" i="92"/>
  <c r="O55" i="92" s="1"/>
  <c r="M54" i="92"/>
  <c r="O54" i="92" s="1"/>
  <c r="M53" i="92"/>
  <c r="O53" i="92" s="1"/>
  <c r="M52" i="92"/>
  <c r="O52" i="92" s="1"/>
  <c r="L59" i="92"/>
  <c r="L58" i="92"/>
  <c r="L57" i="92"/>
  <c r="L56" i="92"/>
  <c r="L55" i="92"/>
  <c r="L54" i="92"/>
  <c r="L53" i="92"/>
  <c r="L52" i="92"/>
  <c r="E53" i="92"/>
  <c r="G53" i="92" s="1"/>
  <c r="E54" i="92"/>
  <c r="G54" i="92" s="1"/>
  <c r="E55" i="92"/>
  <c r="G55" i="92" s="1"/>
  <c r="E56" i="92"/>
  <c r="G56" i="92" s="1"/>
  <c r="E57" i="92"/>
  <c r="G57" i="92" s="1"/>
  <c r="E58" i="92"/>
  <c r="G58" i="92" s="1"/>
  <c r="E59" i="92"/>
  <c r="G59" i="92" s="1"/>
  <c r="E52" i="92"/>
  <c r="G52" i="92" s="1"/>
  <c r="L44" i="92"/>
  <c r="N44" i="92" s="1"/>
  <c r="L45" i="92"/>
  <c r="N45" i="92" s="1"/>
  <c r="L46" i="92"/>
  <c r="N46" i="92" s="1"/>
  <c r="L47" i="92"/>
  <c r="N47" i="92" s="1"/>
  <c r="L48" i="92"/>
  <c r="N48" i="92" s="1"/>
  <c r="L49" i="92"/>
  <c r="N49" i="92" s="1"/>
  <c r="L50" i="92"/>
  <c r="N50" i="92" s="1"/>
  <c r="L43" i="92"/>
  <c r="N43" i="92" s="1"/>
  <c r="E44" i="92"/>
  <c r="G44" i="92" s="1"/>
  <c r="E45" i="92"/>
  <c r="G45" i="92" s="1"/>
  <c r="E46" i="92"/>
  <c r="G46" i="92" s="1"/>
  <c r="E47" i="92"/>
  <c r="G47" i="92" s="1"/>
  <c r="E48" i="92"/>
  <c r="G48" i="92" s="1"/>
  <c r="E49" i="92"/>
  <c r="G49" i="92" s="1"/>
  <c r="E50" i="92"/>
  <c r="G50" i="92" s="1"/>
  <c r="E43" i="92"/>
  <c r="G43" i="92" s="1"/>
  <c r="L35" i="92"/>
  <c r="N35" i="92" s="1"/>
  <c r="L36" i="92"/>
  <c r="N36" i="92" s="1"/>
  <c r="L37" i="92"/>
  <c r="N37" i="92" s="1"/>
  <c r="L38" i="92"/>
  <c r="N38" i="92" s="1"/>
  <c r="L39" i="92"/>
  <c r="N39" i="92" s="1"/>
  <c r="L40" i="92"/>
  <c r="N40" i="92" s="1"/>
  <c r="L41" i="92"/>
  <c r="N41" i="92" s="1"/>
  <c r="L34" i="92"/>
  <c r="N34" i="92" s="1"/>
  <c r="E35" i="92"/>
  <c r="G35" i="92" s="1"/>
  <c r="E36" i="92"/>
  <c r="G36" i="92" s="1"/>
  <c r="E37" i="92"/>
  <c r="G37" i="92" s="1"/>
  <c r="E38" i="92"/>
  <c r="G38" i="92" s="1"/>
  <c r="E39" i="92"/>
  <c r="G39" i="92" s="1"/>
  <c r="E40" i="92"/>
  <c r="G40" i="92" s="1"/>
  <c r="E41" i="92"/>
  <c r="G41" i="92" s="1"/>
  <c r="E34" i="92"/>
  <c r="G34" i="92" s="1"/>
  <c r="F41" i="92"/>
  <c r="L26" i="92"/>
  <c r="N26" i="92" s="1"/>
  <c r="L27" i="92"/>
  <c r="N27" i="92" s="1"/>
  <c r="L28" i="92"/>
  <c r="N28" i="92" s="1"/>
  <c r="L29" i="92"/>
  <c r="N29" i="92" s="1"/>
  <c r="L30" i="92"/>
  <c r="N30" i="92" s="1"/>
  <c r="L31" i="92"/>
  <c r="N31" i="92" s="1"/>
  <c r="L32" i="92"/>
  <c r="N32" i="92" s="1"/>
  <c r="L25" i="92"/>
  <c r="N25" i="92" s="1"/>
  <c r="F32" i="92"/>
  <c r="E26" i="92"/>
  <c r="G26" i="92" s="1"/>
  <c r="E27" i="92"/>
  <c r="G27" i="92" s="1"/>
  <c r="E28" i="92"/>
  <c r="G28" i="92" s="1"/>
  <c r="E29" i="92"/>
  <c r="G29" i="92" s="1"/>
  <c r="E30" i="92"/>
  <c r="G30" i="92" s="1"/>
  <c r="E31" i="92"/>
  <c r="G31" i="92" s="1"/>
  <c r="E32" i="92"/>
  <c r="G32" i="92" s="1"/>
  <c r="E25" i="92"/>
  <c r="G25" i="92" s="1"/>
  <c r="L47" i="17"/>
  <c r="L46" i="17"/>
  <c r="L44" i="17"/>
  <c r="L43" i="17"/>
  <c r="L39" i="17"/>
  <c r="L31" i="17"/>
  <c r="L32" i="17"/>
  <c r="L34" i="17"/>
  <c r="L35" i="17"/>
  <c r="L30" i="17"/>
  <c r="L23" i="92"/>
  <c r="N23" i="92" s="1"/>
  <c r="L22" i="92"/>
  <c r="N22" i="92" s="1"/>
  <c r="L21" i="92"/>
  <c r="N21" i="92" s="1"/>
  <c r="L20" i="92"/>
  <c r="N20" i="92" s="1"/>
  <c r="L19" i="92"/>
  <c r="N19" i="92" s="1"/>
  <c r="L18" i="92"/>
  <c r="N18" i="92" s="1"/>
  <c r="L17" i="92"/>
  <c r="N17" i="92" s="1"/>
  <c r="E17" i="92"/>
  <c r="G17" i="92" s="1"/>
  <c r="E18" i="92"/>
  <c r="G18" i="92" s="1"/>
  <c r="E19" i="92"/>
  <c r="G19" i="92" s="1"/>
  <c r="E20" i="92"/>
  <c r="G20" i="92" s="1"/>
  <c r="E21" i="92"/>
  <c r="G21" i="92" s="1"/>
  <c r="E22" i="92"/>
  <c r="G22" i="92" s="1"/>
  <c r="E23" i="92"/>
  <c r="G23" i="92" s="1"/>
  <c r="E16" i="92"/>
  <c r="G16" i="92" s="1"/>
  <c r="E7" i="92"/>
  <c r="G7" i="92" s="1"/>
  <c r="E8" i="92"/>
  <c r="G8" i="92" s="1"/>
  <c r="E9" i="92"/>
  <c r="G9" i="92" s="1"/>
  <c r="E10" i="92"/>
  <c r="G10" i="92" s="1"/>
  <c r="E11" i="92"/>
  <c r="G11" i="92" s="1"/>
  <c r="E12" i="92"/>
  <c r="G12" i="92" s="1"/>
  <c r="E13" i="92"/>
  <c r="G13" i="92" s="1"/>
  <c r="E14" i="92"/>
  <c r="G14" i="92" s="1"/>
  <c r="Q151" i="87"/>
  <c r="P151" i="87"/>
  <c r="O151" i="87"/>
  <c r="N151" i="87"/>
  <c r="M151" i="87"/>
  <c r="Q130" i="87"/>
  <c r="P130" i="87"/>
  <c r="O130" i="87"/>
  <c r="N130" i="87"/>
  <c r="M130" i="87"/>
  <c r="Q109" i="87"/>
  <c r="P109" i="87"/>
  <c r="O109" i="87"/>
  <c r="N109" i="87"/>
  <c r="M109" i="87"/>
  <c r="Q87" i="87"/>
  <c r="P87" i="87"/>
  <c r="O87" i="87"/>
  <c r="N87" i="87"/>
  <c r="M87" i="87"/>
  <c r="Q66" i="87"/>
  <c r="P66" i="87"/>
  <c r="O66" i="87"/>
  <c r="N66" i="87"/>
  <c r="M66" i="87"/>
  <c r="Q45" i="87"/>
  <c r="P45" i="87"/>
  <c r="O45" i="87"/>
  <c r="N45" i="87"/>
  <c r="M45" i="87"/>
  <c r="L85" i="11"/>
  <c r="L84" i="11"/>
  <c r="L83" i="11"/>
  <c r="L82" i="11"/>
  <c r="L81" i="11"/>
  <c r="L80" i="11"/>
  <c r="L78" i="11"/>
  <c r="L77" i="11"/>
  <c r="L76" i="11"/>
  <c r="L75" i="11"/>
  <c r="L74" i="11"/>
  <c r="L73" i="11"/>
  <c r="L70" i="11"/>
  <c r="L69" i="11"/>
  <c r="L68" i="11"/>
  <c r="L67" i="11"/>
  <c r="L66" i="11"/>
  <c r="L64" i="11"/>
  <c r="L63" i="11"/>
  <c r="L62" i="11"/>
  <c r="L61" i="11"/>
  <c r="L60" i="11"/>
  <c r="L59" i="11"/>
  <c r="L56" i="11"/>
  <c r="L55" i="11"/>
  <c r="L54" i="11"/>
  <c r="L53" i="11"/>
  <c r="L52" i="11"/>
  <c r="K85" i="11"/>
  <c r="K78" i="11"/>
  <c r="K71" i="11"/>
  <c r="K64" i="11"/>
  <c r="K57" i="11"/>
  <c r="K87" i="11" s="1"/>
  <c r="N165" i="83"/>
  <c r="P165" i="83"/>
  <c r="Q165" i="83"/>
  <c r="N166" i="83"/>
  <c r="P166" i="83"/>
  <c r="Q166" i="83"/>
  <c r="N167" i="83"/>
  <c r="P167" i="83"/>
  <c r="Q167" i="83"/>
  <c r="N168" i="83"/>
  <c r="P168" i="83"/>
  <c r="Q168" i="83"/>
  <c r="N170" i="83"/>
  <c r="P170" i="83"/>
  <c r="Q170" i="83"/>
  <c r="N171" i="83"/>
  <c r="P171" i="83"/>
  <c r="Q171" i="83"/>
  <c r="N172" i="83"/>
  <c r="P172" i="83"/>
  <c r="Q172" i="83"/>
  <c r="N173" i="83"/>
  <c r="P173" i="83"/>
  <c r="Q173" i="83"/>
  <c r="N174" i="83"/>
  <c r="P174" i="83"/>
  <c r="Q174" i="83"/>
  <c r="N175" i="83"/>
  <c r="P175" i="83"/>
  <c r="Q175" i="83"/>
  <c r="N176" i="83"/>
  <c r="P176" i="83"/>
  <c r="Q176" i="83"/>
  <c r="Q164" i="83"/>
  <c r="P164" i="83"/>
  <c r="N164" i="83"/>
  <c r="R154" i="83"/>
  <c r="R153" i="83"/>
  <c r="R152" i="83"/>
  <c r="R151" i="83"/>
  <c r="R150" i="83"/>
  <c r="R147" i="83"/>
  <c r="R169" i="83" s="1"/>
  <c r="R146" i="83"/>
  <c r="R145" i="83"/>
  <c r="R144" i="83"/>
  <c r="R143" i="83"/>
  <c r="R142" i="83"/>
  <c r="V147" i="82"/>
  <c r="V146" i="82"/>
  <c r="V145" i="82"/>
  <c r="V144" i="82"/>
  <c r="V143" i="82"/>
  <c r="V140" i="82"/>
  <c r="V161" i="82" s="1"/>
  <c r="V139" i="82"/>
  <c r="V138" i="82"/>
  <c r="V137" i="82"/>
  <c r="V136" i="82"/>
  <c r="V135" i="82"/>
  <c r="L34" i="40"/>
  <c r="L33" i="40"/>
  <c r="L32" i="40"/>
  <c r="L31" i="40"/>
  <c r="L30" i="40"/>
  <c r="L29" i="40"/>
  <c r="L28" i="40"/>
  <c r="L27" i="40"/>
  <c r="K35" i="40"/>
  <c r="L119" i="3"/>
  <c r="L117" i="3"/>
  <c r="L116" i="3"/>
  <c r="L115" i="3"/>
  <c r="L114" i="3"/>
  <c r="L113" i="3"/>
  <c r="L111" i="3"/>
  <c r="L109" i="3"/>
  <c r="L107" i="3"/>
  <c r="L106" i="3"/>
  <c r="L105" i="3"/>
  <c r="L104" i="3"/>
  <c r="L101" i="3"/>
  <c r="L89" i="3"/>
  <c r="L88" i="3"/>
  <c r="L85" i="3"/>
  <c r="L84" i="3"/>
  <c r="L83" i="3"/>
  <c r="L81" i="3"/>
  <c r="L80" i="3"/>
  <c r="L79" i="3"/>
  <c r="L77" i="3"/>
  <c r="L76" i="3"/>
  <c r="L75" i="3"/>
  <c r="L73" i="3"/>
  <c r="L72" i="3"/>
  <c r="K102" i="3"/>
  <c r="L125" i="2"/>
  <c r="L124" i="2"/>
  <c r="L123" i="2"/>
  <c r="L122" i="2"/>
  <c r="L121" i="2"/>
  <c r="L120" i="2"/>
  <c r="L118" i="2"/>
  <c r="L117" i="2"/>
  <c r="L116" i="2"/>
  <c r="L115" i="2"/>
  <c r="L113" i="2"/>
  <c r="L112" i="2"/>
  <c r="L111" i="2"/>
  <c r="L110" i="2"/>
  <c r="K114" i="2"/>
  <c r="L85" i="2"/>
  <c r="L100" i="2"/>
  <c r="L99" i="2"/>
  <c r="L97" i="2"/>
  <c r="L95" i="2"/>
  <c r="L94" i="2"/>
  <c r="L89" i="2"/>
  <c r="L88" i="2"/>
  <c r="L84" i="2"/>
  <c r="L82" i="2"/>
  <c r="L81" i="2"/>
  <c r="L78" i="2"/>
  <c r="L77" i="2"/>
  <c r="L74" i="2"/>
  <c r="L73" i="2"/>
  <c r="K96" i="2"/>
  <c r="K98" i="2" s="1"/>
  <c r="K90" i="2"/>
  <c r="K86" i="2"/>
  <c r="K79" i="2"/>
  <c r="K75" i="2"/>
  <c r="L93" i="86"/>
  <c r="K93" i="86"/>
  <c r="K73" i="19"/>
  <c r="K36" i="17"/>
  <c r="K21" i="79"/>
  <c r="R150" i="87"/>
  <c r="R147" i="87"/>
  <c r="R146" i="87"/>
  <c r="R145" i="87"/>
  <c r="R144" i="87"/>
  <c r="R143" i="87"/>
  <c r="R142" i="87"/>
  <c r="R141" i="87"/>
  <c r="R140" i="87"/>
  <c r="R139" i="87"/>
  <c r="R138" i="87"/>
  <c r="M57" i="77"/>
  <c r="L57" i="77"/>
  <c r="M56" i="77"/>
  <c r="L56" i="77"/>
  <c r="M51" i="77"/>
  <c r="L51" i="77"/>
  <c r="N51" i="77" s="1"/>
  <c r="N50" i="77"/>
  <c r="N49" i="77"/>
  <c r="M44" i="77"/>
  <c r="L44" i="77"/>
  <c r="N43" i="77"/>
  <c r="N42" i="77"/>
  <c r="M37" i="77"/>
  <c r="L37" i="77"/>
  <c r="N37" i="77" s="1"/>
  <c r="N36" i="77"/>
  <c r="N35" i="77"/>
  <c r="M30" i="77"/>
  <c r="L30" i="77"/>
  <c r="N30" i="77" s="1"/>
  <c r="N29" i="77"/>
  <c r="N28" i="77"/>
  <c r="M23" i="77"/>
  <c r="L23" i="77"/>
  <c r="N22" i="77"/>
  <c r="N21" i="77"/>
  <c r="M16" i="77"/>
  <c r="L16" i="77"/>
  <c r="N15" i="77"/>
  <c r="N14" i="77"/>
  <c r="M9" i="77"/>
  <c r="L9" i="77"/>
  <c r="N8" i="77"/>
  <c r="N7" i="77"/>
  <c r="L67" i="13"/>
  <c r="K67" i="13"/>
  <c r="L74" i="13"/>
  <c r="K74" i="13"/>
  <c r="L73" i="13"/>
  <c r="K73" i="13"/>
  <c r="L71" i="13"/>
  <c r="K71" i="13"/>
  <c r="L70" i="13"/>
  <c r="K70" i="13"/>
  <c r="W120" i="88"/>
  <c r="V120" i="88"/>
  <c r="U120" i="88"/>
  <c r="T120" i="88"/>
  <c r="S120" i="88"/>
  <c r="R120" i="88"/>
  <c r="Q120" i="88"/>
  <c r="X119" i="88"/>
  <c r="X118" i="88"/>
  <c r="X117" i="88"/>
  <c r="X116" i="88"/>
  <c r="X115" i="88"/>
  <c r="W114" i="88"/>
  <c r="V114" i="88"/>
  <c r="V121" i="88" s="1"/>
  <c r="U114" i="88"/>
  <c r="U121" i="88" s="1"/>
  <c r="T114" i="88"/>
  <c r="S114" i="88"/>
  <c r="S121" i="88" s="1"/>
  <c r="R114" i="88"/>
  <c r="R121" i="88" s="1"/>
  <c r="Q114" i="88"/>
  <c r="Q121" i="88" s="1"/>
  <c r="X113" i="88"/>
  <c r="X112" i="88"/>
  <c r="X111" i="88"/>
  <c r="X110" i="88"/>
  <c r="X109" i="88"/>
  <c r="W103" i="88"/>
  <c r="V103" i="88"/>
  <c r="U103" i="88"/>
  <c r="T103" i="88"/>
  <c r="S103" i="88"/>
  <c r="R103" i="88"/>
  <c r="Q103" i="88"/>
  <c r="X102" i="88"/>
  <c r="X101" i="88"/>
  <c r="X100" i="88"/>
  <c r="X99" i="88"/>
  <c r="X98" i="88"/>
  <c r="W97" i="88"/>
  <c r="W104" i="88" s="1"/>
  <c r="V97" i="88"/>
  <c r="U97" i="88"/>
  <c r="T97" i="88"/>
  <c r="S97" i="88"/>
  <c r="S104" i="88" s="1"/>
  <c r="R97" i="88"/>
  <c r="R104" i="88" s="1"/>
  <c r="Q97" i="88"/>
  <c r="Q104" i="88" s="1"/>
  <c r="X96" i="88"/>
  <c r="X95" i="88"/>
  <c r="X94" i="88"/>
  <c r="X93" i="88"/>
  <c r="X92" i="88"/>
  <c r="W86" i="88"/>
  <c r="V86" i="88"/>
  <c r="U86" i="88"/>
  <c r="T86" i="88"/>
  <c r="S86" i="88"/>
  <c r="R86" i="88"/>
  <c r="Q86" i="88"/>
  <c r="X85" i="88"/>
  <c r="X84" i="88"/>
  <c r="X83" i="88"/>
  <c r="X82" i="88"/>
  <c r="X81" i="88"/>
  <c r="W80" i="88"/>
  <c r="V80" i="88"/>
  <c r="V87" i="88" s="1"/>
  <c r="U80" i="88"/>
  <c r="T80" i="88"/>
  <c r="S80" i="88"/>
  <c r="S87" i="88" s="1"/>
  <c r="R80" i="88"/>
  <c r="R87" i="88" s="1"/>
  <c r="Q80" i="88"/>
  <c r="Q87" i="88" s="1"/>
  <c r="X79" i="88"/>
  <c r="X78" i="88"/>
  <c r="X77" i="88"/>
  <c r="X76" i="88"/>
  <c r="X75" i="88"/>
  <c r="W69" i="88"/>
  <c r="V69" i="88"/>
  <c r="U69" i="88"/>
  <c r="T69" i="88"/>
  <c r="S69" i="88"/>
  <c r="R69" i="88"/>
  <c r="Q69" i="88"/>
  <c r="X68" i="88"/>
  <c r="X67" i="88"/>
  <c r="X66" i="88"/>
  <c r="X65" i="88"/>
  <c r="X64" i="88"/>
  <c r="W63" i="88"/>
  <c r="W70" i="88" s="1"/>
  <c r="V63" i="88"/>
  <c r="V70" i="88" s="1"/>
  <c r="U63" i="88"/>
  <c r="U70" i="88" s="1"/>
  <c r="T63" i="88"/>
  <c r="T70" i="88" s="1"/>
  <c r="S63" i="88"/>
  <c r="R63" i="88"/>
  <c r="R70" i="88" s="1"/>
  <c r="Q63" i="88"/>
  <c r="Q70" i="88" s="1"/>
  <c r="X62" i="88"/>
  <c r="X61" i="88"/>
  <c r="X60" i="88"/>
  <c r="X59" i="88"/>
  <c r="X58" i="88"/>
  <c r="W52" i="88"/>
  <c r="V52" i="88"/>
  <c r="U52" i="88"/>
  <c r="T52" i="88"/>
  <c r="S52" i="88"/>
  <c r="R52" i="88"/>
  <c r="Q52" i="88"/>
  <c r="X51" i="88"/>
  <c r="X50" i="88"/>
  <c r="X49" i="88"/>
  <c r="X48" i="88"/>
  <c r="X47" i="88"/>
  <c r="W46" i="88"/>
  <c r="V46" i="88"/>
  <c r="U46" i="88"/>
  <c r="U53" i="88" s="1"/>
  <c r="T46" i="88"/>
  <c r="S46" i="88"/>
  <c r="S53" i="88" s="1"/>
  <c r="R46" i="88"/>
  <c r="R53" i="88" s="1"/>
  <c r="Q46" i="88"/>
  <c r="Q53" i="88" s="1"/>
  <c r="X45" i="88"/>
  <c r="X44" i="88"/>
  <c r="X43" i="88"/>
  <c r="X42" i="88"/>
  <c r="X41" i="88"/>
  <c r="W35" i="88"/>
  <c r="V35" i="88"/>
  <c r="U35" i="88"/>
  <c r="T35" i="88"/>
  <c r="S35" i="88"/>
  <c r="R35" i="88"/>
  <c r="Q35" i="88"/>
  <c r="X34" i="88"/>
  <c r="X33" i="88"/>
  <c r="X32" i="88"/>
  <c r="X31" i="88"/>
  <c r="X30" i="88"/>
  <c r="W29" i="88"/>
  <c r="V29" i="88"/>
  <c r="V36" i="88" s="1"/>
  <c r="U29" i="88"/>
  <c r="T29" i="88"/>
  <c r="S29" i="88"/>
  <c r="R29" i="88"/>
  <c r="R36" i="88" s="1"/>
  <c r="Q29" i="88"/>
  <c r="Q36" i="88" s="1"/>
  <c r="X28" i="88"/>
  <c r="X27" i="88"/>
  <c r="X26" i="88"/>
  <c r="X25" i="88"/>
  <c r="X24" i="88"/>
  <c r="L24" i="88"/>
  <c r="L25" i="88"/>
  <c r="L26" i="88"/>
  <c r="L27" i="88"/>
  <c r="L28" i="88"/>
  <c r="E29" i="88"/>
  <c r="F29" i="88"/>
  <c r="G29" i="88"/>
  <c r="H29" i="88"/>
  <c r="I29" i="88"/>
  <c r="J29" i="88"/>
  <c r="K29" i="88"/>
  <c r="L30" i="88"/>
  <c r="L31" i="88"/>
  <c r="L32" i="88"/>
  <c r="L33" i="88"/>
  <c r="L34" i="88"/>
  <c r="E35" i="88"/>
  <c r="F35" i="88"/>
  <c r="G35" i="88"/>
  <c r="H35" i="88"/>
  <c r="I35" i="88"/>
  <c r="J35" i="88"/>
  <c r="K35" i="88"/>
  <c r="R127" i="88"/>
  <c r="S127" i="88"/>
  <c r="T127" i="88"/>
  <c r="U127" i="88"/>
  <c r="V127" i="88"/>
  <c r="W127" i="88"/>
  <c r="R128" i="88"/>
  <c r="S128" i="88"/>
  <c r="T128" i="88"/>
  <c r="U128" i="88"/>
  <c r="V128" i="88"/>
  <c r="W128" i="88"/>
  <c r="R129" i="88"/>
  <c r="S129" i="88"/>
  <c r="T129" i="88"/>
  <c r="U129" i="88"/>
  <c r="V129" i="88"/>
  <c r="W129" i="88"/>
  <c r="R130" i="88"/>
  <c r="S130" i="88"/>
  <c r="T130" i="88"/>
  <c r="U130" i="88"/>
  <c r="V130" i="88"/>
  <c r="W130" i="88"/>
  <c r="R132" i="88"/>
  <c r="S132" i="88"/>
  <c r="T132" i="88"/>
  <c r="U132" i="88"/>
  <c r="V132" i="88"/>
  <c r="W132" i="88"/>
  <c r="R133" i="88"/>
  <c r="S133" i="88"/>
  <c r="T133" i="88"/>
  <c r="U133" i="88"/>
  <c r="V133" i="88"/>
  <c r="W133" i="88"/>
  <c r="R134" i="88"/>
  <c r="S134" i="88"/>
  <c r="T134" i="88"/>
  <c r="U134" i="88"/>
  <c r="V134" i="88"/>
  <c r="W134" i="88"/>
  <c r="R135" i="88"/>
  <c r="S135" i="88"/>
  <c r="T135" i="88"/>
  <c r="U135" i="88"/>
  <c r="V135" i="88"/>
  <c r="W135" i="88"/>
  <c r="R136" i="88"/>
  <c r="S136" i="88"/>
  <c r="T136" i="88"/>
  <c r="U136" i="88"/>
  <c r="V136" i="88"/>
  <c r="W136" i="88"/>
  <c r="R126" i="88"/>
  <c r="S126" i="88"/>
  <c r="T126" i="88"/>
  <c r="U126" i="88"/>
  <c r="V126" i="88"/>
  <c r="W126" i="88"/>
  <c r="Q136" i="88"/>
  <c r="Q135" i="88"/>
  <c r="Q134" i="88"/>
  <c r="Q133" i="88"/>
  <c r="Q132" i="88"/>
  <c r="Q130" i="88"/>
  <c r="Q129" i="88"/>
  <c r="Q128" i="88"/>
  <c r="Q127" i="88"/>
  <c r="Q126" i="88"/>
  <c r="W18" i="88"/>
  <c r="V18" i="88"/>
  <c r="U18" i="88"/>
  <c r="T18" i="88"/>
  <c r="S18" i="88"/>
  <c r="R18" i="88"/>
  <c r="Q18" i="88"/>
  <c r="X17" i="88"/>
  <c r="X16" i="88"/>
  <c r="X15" i="88"/>
  <c r="X14" i="88"/>
  <c r="X13" i="88"/>
  <c r="W12" i="88"/>
  <c r="V12" i="88"/>
  <c r="V19" i="88" s="1"/>
  <c r="U12" i="88"/>
  <c r="T12" i="88"/>
  <c r="T19" i="88" s="1"/>
  <c r="S12" i="88"/>
  <c r="R12" i="88"/>
  <c r="R19" i="88" s="1"/>
  <c r="Q12" i="88"/>
  <c r="X11" i="88"/>
  <c r="X10" i="88"/>
  <c r="X9" i="88"/>
  <c r="X8" i="88"/>
  <c r="X7" i="88"/>
  <c r="Q123" i="88"/>
  <c r="O3" i="88"/>
  <c r="K120" i="88"/>
  <c r="J120" i="88"/>
  <c r="I120" i="88"/>
  <c r="H120" i="88"/>
  <c r="G120" i="88"/>
  <c r="F120" i="88"/>
  <c r="E120" i="88"/>
  <c r="K103" i="88"/>
  <c r="J103" i="88"/>
  <c r="I103" i="88"/>
  <c r="H103" i="88"/>
  <c r="G103" i="88"/>
  <c r="F103" i="88"/>
  <c r="E103" i="88"/>
  <c r="K86" i="88"/>
  <c r="J86" i="88"/>
  <c r="I86" i="88"/>
  <c r="H86" i="88"/>
  <c r="G86" i="88"/>
  <c r="F86" i="88"/>
  <c r="E86" i="88"/>
  <c r="K69" i="88"/>
  <c r="J69" i="88"/>
  <c r="I69" i="88"/>
  <c r="H69" i="88"/>
  <c r="G69" i="88"/>
  <c r="F69" i="88"/>
  <c r="E69" i="88"/>
  <c r="K52" i="88"/>
  <c r="J52" i="88"/>
  <c r="I52" i="88"/>
  <c r="H52" i="88"/>
  <c r="G52" i="88"/>
  <c r="F52" i="88"/>
  <c r="E52" i="88"/>
  <c r="K18" i="88"/>
  <c r="J18" i="88"/>
  <c r="I18" i="88"/>
  <c r="H18" i="88"/>
  <c r="G18" i="88"/>
  <c r="F18" i="88"/>
  <c r="E18" i="88"/>
  <c r="E19" i="88" s="1"/>
  <c r="K136" i="88"/>
  <c r="J136" i="88"/>
  <c r="I136" i="88"/>
  <c r="H136" i="88"/>
  <c r="G136" i="88"/>
  <c r="F136" i="88"/>
  <c r="E136" i="88"/>
  <c r="L119" i="88"/>
  <c r="L102" i="88"/>
  <c r="L85" i="88"/>
  <c r="L68" i="88"/>
  <c r="L51" i="88"/>
  <c r="L17" i="88"/>
  <c r="K135" i="88"/>
  <c r="J135" i="88"/>
  <c r="I135" i="88"/>
  <c r="H135" i="88"/>
  <c r="G135" i="88"/>
  <c r="F135" i="88"/>
  <c r="E135" i="88"/>
  <c r="L118" i="88"/>
  <c r="L101" i="88"/>
  <c r="L84" i="88"/>
  <c r="L67" i="88"/>
  <c r="L50" i="88"/>
  <c r="L16" i="88"/>
  <c r="K134" i="88"/>
  <c r="J134" i="88"/>
  <c r="I134" i="88"/>
  <c r="H134" i="88"/>
  <c r="G134" i="88"/>
  <c r="F134" i="88"/>
  <c r="E134" i="88"/>
  <c r="L117" i="88"/>
  <c r="L100" i="88"/>
  <c r="L83" i="88"/>
  <c r="L66" i="88"/>
  <c r="L49" i="88"/>
  <c r="L15" i="88"/>
  <c r="K133" i="88"/>
  <c r="J133" i="88"/>
  <c r="I133" i="88"/>
  <c r="H133" i="88"/>
  <c r="G133" i="88"/>
  <c r="F133" i="88"/>
  <c r="E133" i="88"/>
  <c r="L116" i="88"/>
  <c r="L99" i="88"/>
  <c r="L82" i="88"/>
  <c r="L65" i="88"/>
  <c r="L48" i="88"/>
  <c r="L14" i="88"/>
  <c r="K132" i="88"/>
  <c r="J132" i="88"/>
  <c r="I132" i="88"/>
  <c r="H132" i="88"/>
  <c r="G132" i="88"/>
  <c r="F132" i="88"/>
  <c r="E132" i="88"/>
  <c r="L115" i="88"/>
  <c r="L98" i="88"/>
  <c r="L81" i="88"/>
  <c r="L64" i="88"/>
  <c r="L47" i="88"/>
  <c r="L13" i="88"/>
  <c r="K114" i="88"/>
  <c r="J114" i="88"/>
  <c r="I114" i="88"/>
  <c r="H114" i="88"/>
  <c r="G114" i="88"/>
  <c r="F114" i="88"/>
  <c r="E114" i="88"/>
  <c r="K97" i="88"/>
  <c r="J97" i="88"/>
  <c r="I97" i="88"/>
  <c r="H97" i="88"/>
  <c r="G97" i="88"/>
  <c r="F97" i="88"/>
  <c r="E97" i="88"/>
  <c r="K80" i="88"/>
  <c r="J80" i="88"/>
  <c r="I80" i="88"/>
  <c r="H80" i="88"/>
  <c r="G80" i="88"/>
  <c r="F80" i="88"/>
  <c r="E80" i="88"/>
  <c r="K63" i="88"/>
  <c r="J63" i="88"/>
  <c r="I63" i="88"/>
  <c r="H63" i="88"/>
  <c r="G63" i="88"/>
  <c r="F63" i="88"/>
  <c r="E63" i="88"/>
  <c r="K46" i="88"/>
  <c r="J46" i="88"/>
  <c r="I46" i="88"/>
  <c r="H46" i="88"/>
  <c r="G46" i="88"/>
  <c r="F46" i="88"/>
  <c r="E46" i="88"/>
  <c r="K12" i="88"/>
  <c r="J12" i="88"/>
  <c r="I12" i="88"/>
  <c r="H12" i="88"/>
  <c r="G12" i="88"/>
  <c r="F12" i="88"/>
  <c r="K130" i="88"/>
  <c r="J130" i="88"/>
  <c r="I130" i="88"/>
  <c r="H130" i="88"/>
  <c r="G130" i="88"/>
  <c r="F130" i="88"/>
  <c r="E130" i="88"/>
  <c r="L113" i="88"/>
  <c r="L96" i="88"/>
  <c r="L79" i="88"/>
  <c r="L62" i="88"/>
  <c r="L45" i="88"/>
  <c r="L11" i="88"/>
  <c r="K129" i="88"/>
  <c r="J129" i="88"/>
  <c r="I129" i="88"/>
  <c r="H129" i="88"/>
  <c r="G129" i="88"/>
  <c r="F129" i="88"/>
  <c r="E129" i="88"/>
  <c r="L112" i="88"/>
  <c r="L95" i="88"/>
  <c r="L78" i="88"/>
  <c r="L61" i="88"/>
  <c r="L44" i="88"/>
  <c r="L10" i="88"/>
  <c r="K128" i="88"/>
  <c r="J128" i="88"/>
  <c r="I128" i="88"/>
  <c r="H128" i="88"/>
  <c r="G128" i="88"/>
  <c r="F128" i="88"/>
  <c r="E128" i="88"/>
  <c r="L111" i="88"/>
  <c r="L94" i="88"/>
  <c r="L77" i="88"/>
  <c r="L60" i="88"/>
  <c r="L43" i="88"/>
  <c r="L9" i="88"/>
  <c r="K127" i="88"/>
  <c r="J127" i="88"/>
  <c r="I127" i="88"/>
  <c r="H127" i="88"/>
  <c r="G127" i="88"/>
  <c r="F127" i="88"/>
  <c r="E127" i="88"/>
  <c r="L110" i="88"/>
  <c r="L93" i="88"/>
  <c r="L76" i="88"/>
  <c r="L59" i="88"/>
  <c r="L42" i="88"/>
  <c r="L8" i="88"/>
  <c r="K126" i="88"/>
  <c r="J126" i="88"/>
  <c r="I126" i="88"/>
  <c r="H126" i="88"/>
  <c r="G126" i="88"/>
  <c r="F126" i="88"/>
  <c r="E126" i="88"/>
  <c r="L109" i="88"/>
  <c r="L92" i="88"/>
  <c r="L75" i="88"/>
  <c r="L58" i="88"/>
  <c r="L41" i="88"/>
  <c r="L7" i="88"/>
  <c r="E123" i="88"/>
  <c r="C3" i="88"/>
  <c r="R129" i="87"/>
  <c r="R125" i="87"/>
  <c r="R124" i="87"/>
  <c r="R123" i="87"/>
  <c r="R122" i="87"/>
  <c r="R121" i="87"/>
  <c r="R120" i="87"/>
  <c r="R119" i="87"/>
  <c r="R118" i="87"/>
  <c r="R117" i="87"/>
  <c r="R108" i="87"/>
  <c r="R105" i="87"/>
  <c r="R104" i="87"/>
  <c r="R103" i="87"/>
  <c r="R102" i="87"/>
  <c r="R101" i="87"/>
  <c r="R100" i="87"/>
  <c r="R99" i="87"/>
  <c r="R98" i="87"/>
  <c r="R97" i="87"/>
  <c r="R96" i="87"/>
  <c r="R86" i="87"/>
  <c r="R82" i="87"/>
  <c r="R81" i="87"/>
  <c r="R80" i="87"/>
  <c r="R79" i="87"/>
  <c r="R78" i="87"/>
  <c r="R77" i="87"/>
  <c r="R76" i="87"/>
  <c r="R75" i="87"/>
  <c r="R74" i="87"/>
  <c r="R65" i="87"/>
  <c r="R62" i="87"/>
  <c r="R61" i="87"/>
  <c r="R60" i="87"/>
  <c r="R59" i="87"/>
  <c r="R58" i="87"/>
  <c r="R57" i="87"/>
  <c r="R56" i="87"/>
  <c r="R55" i="87"/>
  <c r="R54" i="87"/>
  <c r="R53" i="87"/>
  <c r="R41" i="87"/>
  <c r="R40" i="87"/>
  <c r="R39" i="87"/>
  <c r="R38" i="87"/>
  <c r="R37" i="87"/>
  <c r="R36" i="87"/>
  <c r="R35" i="87"/>
  <c r="R34" i="87"/>
  <c r="R33" i="87"/>
  <c r="R32" i="87"/>
  <c r="Q23" i="87"/>
  <c r="P23" i="87"/>
  <c r="O23" i="87"/>
  <c r="N23" i="87"/>
  <c r="M23" i="87"/>
  <c r="R19" i="87"/>
  <c r="R18" i="87"/>
  <c r="R17" i="87"/>
  <c r="R16" i="87"/>
  <c r="R15" i="87"/>
  <c r="R14" i="87"/>
  <c r="R13" i="87"/>
  <c r="R12" i="87"/>
  <c r="R11" i="87"/>
  <c r="R10" i="87"/>
  <c r="M153" i="87"/>
  <c r="M171" i="87"/>
  <c r="M168" i="87"/>
  <c r="M167" i="87"/>
  <c r="M166" i="87"/>
  <c r="M165" i="87"/>
  <c r="M164" i="87"/>
  <c r="M163" i="87"/>
  <c r="M162" i="87"/>
  <c r="M161" i="87"/>
  <c r="M160" i="87"/>
  <c r="G151" i="87"/>
  <c r="G130" i="87"/>
  <c r="H109" i="87"/>
  <c r="H87" i="87"/>
  <c r="I150" i="87"/>
  <c r="I129" i="87"/>
  <c r="I108" i="87"/>
  <c r="I86" i="87"/>
  <c r="I65" i="87"/>
  <c r="I44" i="87"/>
  <c r="I22" i="87"/>
  <c r="H151" i="87"/>
  <c r="F151" i="87"/>
  <c r="D151" i="87"/>
  <c r="H130" i="87"/>
  <c r="F130" i="87"/>
  <c r="D130" i="87"/>
  <c r="G109" i="87"/>
  <c r="F109" i="87"/>
  <c r="D109" i="87"/>
  <c r="F87" i="87"/>
  <c r="E87" i="87"/>
  <c r="D87" i="87"/>
  <c r="H66" i="87"/>
  <c r="G66" i="87"/>
  <c r="F66" i="87"/>
  <c r="E66" i="87"/>
  <c r="D66" i="87"/>
  <c r="H45" i="87"/>
  <c r="G45" i="87"/>
  <c r="D45" i="87"/>
  <c r="H23" i="87"/>
  <c r="G23" i="87"/>
  <c r="F23" i="87"/>
  <c r="D168" i="87"/>
  <c r="I147" i="87"/>
  <c r="I62" i="87"/>
  <c r="I41" i="87"/>
  <c r="I19" i="87"/>
  <c r="D167" i="87"/>
  <c r="I146" i="87"/>
  <c r="I125" i="87"/>
  <c r="I104" i="87"/>
  <c r="I82" i="87"/>
  <c r="I61" i="87"/>
  <c r="I40" i="87"/>
  <c r="I18" i="87"/>
  <c r="D166" i="87"/>
  <c r="I145" i="87"/>
  <c r="I124" i="87"/>
  <c r="I103" i="87"/>
  <c r="I81" i="87"/>
  <c r="I60" i="87"/>
  <c r="I39" i="87"/>
  <c r="I17" i="87"/>
  <c r="D165" i="87"/>
  <c r="I144" i="87"/>
  <c r="I123" i="87"/>
  <c r="I102" i="87"/>
  <c r="I80" i="87"/>
  <c r="I59" i="87"/>
  <c r="I38" i="87"/>
  <c r="I16" i="87"/>
  <c r="D164" i="87"/>
  <c r="I143" i="87"/>
  <c r="I122" i="87"/>
  <c r="I101" i="87"/>
  <c r="I79" i="87"/>
  <c r="I58" i="87"/>
  <c r="I37" i="87"/>
  <c r="I15" i="87"/>
  <c r="D163" i="87"/>
  <c r="I142" i="87"/>
  <c r="I121" i="87"/>
  <c r="I100" i="87"/>
  <c r="I78" i="87"/>
  <c r="I57" i="87"/>
  <c r="I36" i="87"/>
  <c r="I14" i="87"/>
  <c r="D162" i="87"/>
  <c r="I141" i="87"/>
  <c r="I120" i="87"/>
  <c r="I99" i="87"/>
  <c r="I77" i="87"/>
  <c r="I56" i="87"/>
  <c r="I35" i="87"/>
  <c r="I13" i="87"/>
  <c r="D161" i="87"/>
  <c r="I140" i="87"/>
  <c r="I119" i="87"/>
  <c r="I98" i="87"/>
  <c r="I76" i="87"/>
  <c r="I55" i="87"/>
  <c r="I34" i="87"/>
  <c r="I12" i="87"/>
  <c r="D160" i="87"/>
  <c r="I139" i="87"/>
  <c r="I118" i="87"/>
  <c r="I97" i="87"/>
  <c r="I75" i="87"/>
  <c r="I54" i="87"/>
  <c r="I33" i="87"/>
  <c r="I11" i="87"/>
  <c r="D159" i="87"/>
  <c r="I138" i="87"/>
  <c r="I117" i="87"/>
  <c r="I96" i="87"/>
  <c r="I74" i="87"/>
  <c r="I53" i="87"/>
  <c r="I32" i="87"/>
  <c r="I10" i="87"/>
  <c r="D153" i="87"/>
  <c r="C3" i="87"/>
  <c r="L3" i="87" s="1"/>
  <c r="K98" i="86"/>
  <c r="L105" i="86"/>
  <c r="K105" i="86"/>
  <c r="L104" i="86"/>
  <c r="K104" i="86"/>
  <c r="L103" i="86"/>
  <c r="K103" i="86"/>
  <c r="L102" i="86"/>
  <c r="K102" i="86"/>
  <c r="L101" i="86"/>
  <c r="K101" i="86"/>
  <c r="L100" i="86"/>
  <c r="K100" i="86"/>
  <c r="L99" i="86"/>
  <c r="K99" i="86"/>
  <c r="L98" i="86"/>
  <c r="L80" i="86"/>
  <c r="K80" i="86"/>
  <c r="L67" i="86"/>
  <c r="K67" i="86"/>
  <c r="L54" i="86"/>
  <c r="K54" i="86"/>
  <c r="L41" i="86"/>
  <c r="K41" i="86"/>
  <c r="L28" i="86"/>
  <c r="K28" i="86"/>
  <c r="L15" i="86"/>
  <c r="K15" i="86"/>
  <c r="E15" i="86"/>
  <c r="E98" i="86"/>
  <c r="I3" i="86"/>
  <c r="F93" i="86"/>
  <c r="E93" i="86"/>
  <c r="F80" i="86"/>
  <c r="E80" i="86"/>
  <c r="F67" i="86"/>
  <c r="E67" i="86"/>
  <c r="F54" i="86"/>
  <c r="E54" i="86"/>
  <c r="F41" i="86"/>
  <c r="E41" i="86"/>
  <c r="F28" i="86"/>
  <c r="E28" i="86"/>
  <c r="F15" i="86"/>
  <c r="F105" i="86"/>
  <c r="E105" i="86"/>
  <c r="F104" i="86"/>
  <c r="E104" i="86"/>
  <c r="F103" i="86"/>
  <c r="E103" i="86"/>
  <c r="F102" i="86"/>
  <c r="E102" i="86"/>
  <c r="F101" i="86"/>
  <c r="E101" i="86"/>
  <c r="F100" i="86"/>
  <c r="E100" i="86"/>
  <c r="F99" i="86"/>
  <c r="E99" i="86"/>
  <c r="F98" i="86"/>
  <c r="E96" i="86"/>
  <c r="F473" i="92" s="1"/>
  <c r="H473" i="92" s="1"/>
  <c r="C3" i="86"/>
  <c r="L3" i="85"/>
  <c r="Q105" i="85"/>
  <c r="Q107" i="85" s="1"/>
  <c r="P105" i="85"/>
  <c r="P107" i="85" s="1"/>
  <c r="O105" i="85"/>
  <c r="O107" i="85" s="1"/>
  <c r="N105" i="85"/>
  <c r="N107" i="85" s="1"/>
  <c r="Q90" i="85"/>
  <c r="P90" i="85"/>
  <c r="P92" i="85" s="1"/>
  <c r="O90" i="85"/>
  <c r="O92" i="85" s="1"/>
  <c r="N90" i="85"/>
  <c r="Q75" i="85"/>
  <c r="Q77" i="85" s="1"/>
  <c r="P75" i="85"/>
  <c r="P77" i="85" s="1"/>
  <c r="O75" i="85"/>
  <c r="O77" i="85" s="1"/>
  <c r="N75" i="85"/>
  <c r="N77" i="85" s="1"/>
  <c r="Q60" i="85"/>
  <c r="Q62" i="85" s="1"/>
  <c r="P60" i="85"/>
  <c r="P62" i="85" s="1"/>
  <c r="O60" i="85"/>
  <c r="O62" i="85" s="1"/>
  <c r="N60" i="85"/>
  <c r="N62" i="85" s="1"/>
  <c r="Q45" i="85"/>
  <c r="Q47" i="85" s="1"/>
  <c r="P45" i="85"/>
  <c r="P47" i="85" s="1"/>
  <c r="O45" i="85"/>
  <c r="O47" i="85" s="1"/>
  <c r="N45" i="85"/>
  <c r="N47" i="85" s="1"/>
  <c r="Q30" i="85"/>
  <c r="Q32" i="85" s="1"/>
  <c r="P30" i="85"/>
  <c r="P32" i="85" s="1"/>
  <c r="O30" i="85"/>
  <c r="N30" i="85"/>
  <c r="N32" i="85" s="1"/>
  <c r="N109" i="85"/>
  <c r="Q121" i="85"/>
  <c r="P121" i="85"/>
  <c r="O121" i="85"/>
  <c r="N121" i="85"/>
  <c r="Q119" i="85"/>
  <c r="P119" i="85"/>
  <c r="O119" i="85"/>
  <c r="N119" i="85"/>
  <c r="Q118" i="85"/>
  <c r="P118" i="85"/>
  <c r="O118" i="85"/>
  <c r="N118" i="85"/>
  <c r="Q117" i="85"/>
  <c r="P117" i="85"/>
  <c r="O117" i="85"/>
  <c r="N117" i="85"/>
  <c r="Q116" i="85"/>
  <c r="P116" i="85"/>
  <c r="O116" i="85"/>
  <c r="N116" i="85"/>
  <c r="Q115" i="85"/>
  <c r="P115" i="85"/>
  <c r="O115" i="85"/>
  <c r="N115" i="85"/>
  <c r="Q114" i="85"/>
  <c r="P114" i="85"/>
  <c r="O114" i="85"/>
  <c r="N114" i="85"/>
  <c r="Q113" i="85"/>
  <c r="P113" i="85"/>
  <c r="O113" i="85"/>
  <c r="N113" i="85"/>
  <c r="Q112" i="85"/>
  <c r="P112" i="85"/>
  <c r="O112" i="85"/>
  <c r="N112" i="85"/>
  <c r="R106" i="85"/>
  <c r="R104" i="85"/>
  <c r="R103" i="85"/>
  <c r="R102" i="85"/>
  <c r="R101" i="85"/>
  <c r="R100" i="85"/>
  <c r="R99" i="85"/>
  <c r="R98" i="85"/>
  <c r="R97" i="85"/>
  <c r="R91" i="85"/>
  <c r="R89" i="85"/>
  <c r="R88" i="85"/>
  <c r="R87" i="85"/>
  <c r="R86" i="85"/>
  <c r="R85" i="85"/>
  <c r="R84" i="85"/>
  <c r="R83" i="85"/>
  <c r="R82" i="85"/>
  <c r="R76" i="85"/>
  <c r="R74" i="85"/>
  <c r="R73" i="85"/>
  <c r="R72" i="85"/>
  <c r="R71" i="85"/>
  <c r="R70" i="85"/>
  <c r="R69" i="85"/>
  <c r="R68" i="85"/>
  <c r="R67" i="85"/>
  <c r="R61" i="85"/>
  <c r="R59" i="85"/>
  <c r="R58" i="85"/>
  <c r="R57" i="85"/>
  <c r="R56" i="85"/>
  <c r="R55" i="85"/>
  <c r="R54" i="85"/>
  <c r="R53" i="85"/>
  <c r="R52" i="85"/>
  <c r="R46" i="85"/>
  <c r="R44" i="85"/>
  <c r="R43" i="85"/>
  <c r="R42" i="85"/>
  <c r="R41" i="85"/>
  <c r="R40" i="85"/>
  <c r="R39" i="85"/>
  <c r="R38" i="85"/>
  <c r="R37" i="85"/>
  <c r="R31" i="85"/>
  <c r="R29" i="85"/>
  <c r="R28" i="85"/>
  <c r="R27" i="85"/>
  <c r="R26" i="85"/>
  <c r="R25" i="85"/>
  <c r="R24" i="85"/>
  <c r="R23" i="85"/>
  <c r="R22" i="85"/>
  <c r="R16" i="85"/>
  <c r="Q15" i="85"/>
  <c r="Q17" i="85" s="1"/>
  <c r="P15" i="85"/>
  <c r="O15" i="85"/>
  <c r="N15" i="85"/>
  <c r="N17" i="85" s="1"/>
  <c r="R14" i="85"/>
  <c r="R13" i="85"/>
  <c r="R12" i="85"/>
  <c r="R11" i="85"/>
  <c r="R10" i="85"/>
  <c r="R9" i="85"/>
  <c r="R8" i="85"/>
  <c r="R7" i="85"/>
  <c r="H121" i="85"/>
  <c r="G121" i="85"/>
  <c r="F121" i="85"/>
  <c r="E121" i="85"/>
  <c r="I106" i="85"/>
  <c r="I91" i="85"/>
  <c r="I76" i="85"/>
  <c r="I61" i="85"/>
  <c r="I46" i="85"/>
  <c r="I31" i="85"/>
  <c r="I16" i="85"/>
  <c r="H105" i="85"/>
  <c r="H107" i="85" s="1"/>
  <c r="G105" i="85"/>
  <c r="G107" i="85" s="1"/>
  <c r="F105" i="85"/>
  <c r="F107" i="85" s="1"/>
  <c r="E105" i="85"/>
  <c r="E107" i="85" s="1"/>
  <c r="H90" i="85"/>
  <c r="H92" i="85" s="1"/>
  <c r="G90" i="85"/>
  <c r="G92" i="85" s="1"/>
  <c r="F90" i="85"/>
  <c r="F92" i="85" s="1"/>
  <c r="E90" i="85"/>
  <c r="E92" i="85" s="1"/>
  <c r="H75" i="85"/>
  <c r="H77" i="85" s="1"/>
  <c r="G75" i="85"/>
  <c r="G77" i="85" s="1"/>
  <c r="F75" i="85"/>
  <c r="F77" i="85" s="1"/>
  <c r="E75" i="85"/>
  <c r="H60" i="85"/>
  <c r="H62" i="85" s="1"/>
  <c r="G60" i="85"/>
  <c r="G62" i="85" s="1"/>
  <c r="F60" i="85"/>
  <c r="F62" i="85" s="1"/>
  <c r="E60" i="85"/>
  <c r="E62" i="85" s="1"/>
  <c r="H45" i="85"/>
  <c r="H47" i="85" s="1"/>
  <c r="G45" i="85"/>
  <c r="G47" i="85" s="1"/>
  <c r="F45" i="85"/>
  <c r="E45" i="85"/>
  <c r="H30" i="85"/>
  <c r="H32" i="85" s="1"/>
  <c r="G30" i="85"/>
  <c r="F30" i="85"/>
  <c r="F32" i="85" s="1"/>
  <c r="E30" i="85"/>
  <c r="E32" i="85" s="1"/>
  <c r="H15" i="85"/>
  <c r="H17" i="85" s="1"/>
  <c r="G15" i="85"/>
  <c r="G17" i="85" s="1"/>
  <c r="F15" i="85"/>
  <c r="F17" i="85" s="1"/>
  <c r="E15" i="85"/>
  <c r="E17" i="85" s="1"/>
  <c r="H119" i="85"/>
  <c r="G119" i="85"/>
  <c r="F119" i="85"/>
  <c r="E119" i="85"/>
  <c r="I104" i="85"/>
  <c r="I89" i="85"/>
  <c r="I74" i="85"/>
  <c r="I59" i="85"/>
  <c r="I44" i="85"/>
  <c r="I29" i="85"/>
  <c r="I14" i="85"/>
  <c r="H118" i="85"/>
  <c r="G118" i="85"/>
  <c r="F118" i="85"/>
  <c r="E118" i="85"/>
  <c r="I103" i="85"/>
  <c r="I88" i="85"/>
  <c r="I73" i="85"/>
  <c r="I58" i="85"/>
  <c r="I43" i="85"/>
  <c r="I28" i="85"/>
  <c r="I13" i="85"/>
  <c r="H117" i="85"/>
  <c r="G117" i="85"/>
  <c r="F117" i="85"/>
  <c r="E117" i="85"/>
  <c r="I102" i="85"/>
  <c r="I87" i="85"/>
  <c r="I72" i="85"/>
  <c r="I57" i="85"/>
  <c r="I42" i="85"/>
  <c r="I27" i="85"/>
  <c r="I12" i="85"/>
  <c r="H116" i="85"/>
  <c r="G116" i="85"/>
  <c r="F116" i="85"/>
  <c r="E116" i="85"/>
  <c r="I101" i="85"/>
  <c r="I86" i="85"/>
  <c r="I71" i="85"/>
  <c r="I56" i="85"/>
  <c r="I41" i="85"/>
  <c r="I26" i="85"/>
  <c r="I11" i="85"/>
  <c r="H115" i="85"/>
  <c r="G115" i="85"/>
  <c r="F115" i="85"/>
  <c r="E115" i="85"/>
  <c r="I100" i="85"/>
  <c r="I85" i="85"/>
  <c r="I70" i="85"/>
  <c r="I55" i="85"/>
  <c r="I40" i="85"/>
  <c r="I25" i="85"/>
  <c r="I10" i="85"/>
  <c r="H114" i="85"/>
  <c r="G114" i="85"/>
  <c r="F114" i="85"/>
  <c r="E114" i="85"/>
  <c r="I99" i="85"/>
  <c r="I84" i="85"/>
  <c r="I69" i="85"/>
  <c r="I54" i="85"/>
  <c r="I39" i="85"/>
  <c r="I24" i="85"/>
  <c r="I9" i="85"/>
  <c r="H113" i="85"/>
  <c r="G113" i="85"/>
  <c r="F113" i="85"/>
  <c r="E113" i="85"/>
  <c r="I98" i="85"/>
  <c r="I83" i="85"/>
  <c r="I68" i="85"/>
  <c r="I53" i="85"/>
  <c r="I38" i="85"/>
  <c r="I23" i="85"/>
  <c r="I8" i="85"/>
  <c r="H112" i="85"/>
  <c r="G112" i="85"/>
  <c r="F112" i="85"/>
  <c r="E112" i="85"/>
  <c r="I97" i="85"/>
  <c r="I82" i="85"/>
  <c r="I67" i="85"/>
  <c r="I52" i="85"/>
  <c r="I37" i="85"/>
  <c r="I22" i="85"/>
  <c r="I7" i="85"/>
  <c r="E109" i="85"/>
  <c r="C3" i="85"/>
  <c r="C3" i="84"/>
  <c r="L3" i="84" s="1"/>
  <c r="N151" i="84"/>
  <c r="Q169" i="84"/>
  <c r="P169" i="84"/>
  <c r="O169" i="84"/>
  <c r="N169" i="84"/>
  <c r="Q168" i="84"/>
  <c r="P168" i="84"/>
  <c r="O168" i="84"/>
  <c r="N168" i="84"/>
  <c r="Q167" i="84"/>
  <c r="P167" i="84"/>
  <c r="O167" i="84"/>
  <c r="N167" i="84"/>
  <c r="Q166" i="84"/>
  <c r="P166" i="84"/>
  <c r="O166" i="84"/>
  <c r="N166" i="84"/>
  <c r="Q165" i="84"/>
  <c r="P165" i="84"/>
  <c r="O165" i="84"/>
  <c r="N165" i="84"/>
  <c r="Q161" i="84"/>
  <c r="P161" i="84"/>
  <c r="O161" i="84"/>
  <c r="N161" i="84"/>
  <c r="Q160" i="84"/>
  <c r="P160" i="84"/>
  <c r="O160" i="84"/>
  <c r="N160" i="84"/>
  <c r="Q159" i="84"/>
  <c r="P159" i="84"/>
  <c r="O159" i="84"/>
  <c r="N159" i="84"/>
  <c r="Q158" i="84"/>
  <c r="P158" i="84"/>
  <c r="O158" i="84"/>
  <c r="N158" i="84"/>
  <c r="K151" i="84"/>
  <c r="Q266" i="92" s="1"/>
  <c r="Q149" i="84"/>
  <c r="P149" i="84"/>
  <c r="O149" i="84"/>
  <c r="N149" i="84"/>
  <c r="R148" i="84"/>
  <c r="R147" i="84"/>
  <c r="R146" i="84"/>
  <c r="R145" i="84"/>
  <c r="R141" i="84"/>
  <c r="R140" i="84"/>
  <c r="R139" i="84"/>
  <c r="R138" i="84"/>
  <c r="R137" i="84"/>
  <c r="Q128" i="84"/>
  <c r="P128" i="84"/>
  <c r="O128" i="84"/>
  <c r="N128" i="84"/>
  <c r="R127" i="84"/>
  <c r="R126" i="84"/>
  <c r="R125" i="84"/>
  <c r="R124" i="84"/>
  <c r="R120" i="84"/>
  <c r="R119" i="84"/>
  <c r="R118" i="84"/>
  <c r="R117" i="84"/>
  <c r="R116" i="84"/>
  <c r="Q107" i="84"/>
  <c r="P107" i="84"/>
  <c r="O107" i="84"/>
  <c r="N107" i="84"/>
  <c r="R106" i="84"/>
  <c r="R105" i="84"/>
  <c r="R104" i="84"/>
  <c r="R99" i="84"/>
  <c r="R98" i="84"/>
  <c r="R97" i="84"/>
  <c r="R96" i="84"/>
  <c r="R95" i="84"/>
  <c r="Q86" i="84"/>
  <c r="P86" i="84"/>
  <c r="O86" i="84"/>
  <c r="N86" i="84"/>
  <c r="R85" i="84"/>
  <c r="R84" i="84"/>
  <c r="R78" i="84"/>
  <c r="R77" i="84"/>
  <c r="R76" i="84"/>
  <c r="R75" i="84"/>
  <c r="R74" i="84"/>
  <c r="Q65" i="84"/>
  <c r="P65" i="84"/>
  <c r="O65" i="84"/>
  <c r="N65" i="84"/>
  <c r="R64" i="84"/>
  <c r="R63" i="84"/>
  <c r="R62" i="84"/>
  <c r="R61" i="84"/>
  <c r="R57" i="84"/>
  <c r="R56" i="84"/>
  <c r="R55" i="84"/>
  <c r="R54" i="84"/>
  <c r="R53" i="84"/>
  <c r="Q44" i="84"/>
  <c r="P44" i="84"/>
  <c r="O44" i="84"/>
  <c r="N44" i="84"/>
  <c r="R43" i="84"/>
  <c r="R42" i="84"/>
  <c r="R36" i="84"/>
  <c r="R35" i="84"/>
  <c r="R34" i="84"/>
  <c r="R33" i="84"/>
  <c r="R32" i="84"/>
  <c r="Q23" i="84"/>
  <c r="P23" i="84"/>
  <c r="O23" i="84"/>
  <c r="N23" i="84"/>
  <c r="R22" i="84"/>
  <c r="R21" i="84"/>
  <c r="R20" i="84"/>
  <c r="R19" i="84"/>
  <c r="R18" i="84"/>
  <c r="R15" i="84"/>
  <c r="R162" i="84" s="1"/>
  <c r="R14" i="84"/>
  <c r="R13" i="84"/>
  <c r="R12" i="84"/>
  <c r="R11" i="84"/>
  <c r="R10" i="84"/>
  <c r="B151" i="84"/>
  <c r="P266" i="92" s="1"/>
  <c r="H149" i="84"/>
  <c r="G149" i="84"/>
  <c r="F149" i="84"/>
  <c r="E149" i="84"/>
  <c r="H128" i="84"/>
  <c r="G128" i="84"/>
  <c r="F128" i="84"/>
  <c r="E128" i="84"/>
  <c r="H107" i="84"/>
  <c r="G107" i="84"/>
  <c r="F107" i="84"/>
  <c r="E107" i="84"/>
  <c r="H86" i="84"/>
  <c r="G86" i="84"/>
  <c r="F86" i="84"/>
  <c r="E86" i="84"/>
  <c r="H65" i="84"/>
  <c r="G65" i="84"/>
  <c r="F65" i="84"/>
  <c r="E65" i="84"/>
  <c r="H44" i="84"/>
  <c r="G44" i="84"/>
  <c r="F44" i="84"/>
  <c r="E44" i="84"/>
  <c r="H23" i="84"/>
  <c r="G23" i="84"/>
  <c r="F23" i="84"/>
  <c r="E23" i="84"/>
  <c r="H169" i="84"/>
  <c r="G169" i="84"/>
  <c r="F169" i="84"/>
  <c r="E169" i="84"/>
  <c r="I148" i="84"/>
  <c r="I127" i="84"/>
  <c r="I106" i="84"/>
  <c r="I85" i="84"/>
  <c r="I64" i="84"/>
  <c r="I43" i="84"/>
  <c r="I22" i="84"/>
  <c r="H168" i="84"/>
  <c r="G168" i="84"/>
  <c r="F168" i="84"/>
  <c r="E168" i="84"/>
  <c r="I147" i="84"/>
  <c r="I126" i="84"/>
  <c r="I105" i="84"/>
  <c r="I84" i="84"/>
  <c r="I63" i="84"/>
  <c r="I42" i="84"/>
  <c r="I21" i="84"/>
  <c r="H167" i="84"/>
  <c r="G167" i="84"/>
  <c r="F167" i="84"/>
  <c r="E167" i="84"/>
  <c r="I146" i="84"/>
  <c r="I125" i="84"/>
  <c r="I104" i="84"/>
  <c r="I83" i="84"/>
  <c r="I62" i="84"/>
  <c r="I20" i="84"/>
  <c r="H166" i="84"/>
  <c r="G166" i="84"/>
  <c r="F166" i="84"/>
  <c r="E166" i="84"/>
  <c r="I145" i="84"/>
  <c r="I103" i="84"/>
  <c r="I19" i="84"/>
  <c r="H165" i="84"/>
  <c r="G165" i="84"/>
  <c r="F165" i="84"/>
  <c r="E165" i="84"/>
  <c r="I144" i="84"/>
  <c r="I102" i="84"/>
  <c r="I141" i="84"/>
  <c r="I120" i="84"/>
  <c r="I99" i="84"/>
  <c r="I78" i="84"/>
  <c r="I57" i="84"/>
  <c r="I36" i="84"/>
  <c r="I15" i="84"/>
  <c r="H161" i="84"/>
  <c r="G161" i="84"/>
  <c r="F161" i="84"/>
  <c r="E161" i="84"/>
  <c r="I140" i="84"/>
  <c r="I119" i="84"/>
  <c r="I98" i="84"/>
  <c r="I77" i="84"/>
  <c r="I56" i="84"/>
  <c r="I35" i="84"/>
  <c r="I14" i="84"/>
  <c r="H160" i="84"/>
  <c r="G160" i="84"/>
  <c r="F160" i="84"/>
  <c r="E160" i="84"/>
  <c r="I139" i="84"/>
  <c r="I118" i="84"/>
  <c r="I97" i="84"/>
  <c r="I76" i="84"/>
  <c r="I55" i="84"/>
  <c r="I34" i="84"/>
  <c r="I13" i="84"/>
  <c r="H159" i="84"/>
  <c r="G159" i="84"/>
  <c r="F159" i="84"/>
  <c r="E159" i="84"/>
  <c r="I138" i="84"/>
  <c r="I117" i="84"/>
  <c r="I96" i="84"/>
  <c r="I75" i="84"/>
  <c r="I54" i="84"/>
  <c r="I33" i="84"/>
  <c r="I12" i="84"/>
  <c r="H158" i="84"/>
  <c r="G158" i="84"/>
  <c r="F158" i="84"/>
  <c r="E158" i="84"/>
  <c r="I137" i="84"/>
  <c r="I116" i="84"/>
  <c r="I95" i="84"/>
  <c r="I74" i="84"/>
  <c r="I53" i="84"/>
  <c r="I32" i="84"/>
  <c r="I11" i="84"/>
  <c r="I10" i="84"/>
  <c r="E151" i="84"/>
  <c r="R132" i="83"/>
  <c r="R110" i="83"/>
  <c r="R88" i="83"/>
  <c r="R66" i="83"/>
  <c r="R44" i="83"/>
  <c r="R22" i="83"/>
  <c r="R131" i="83"/>
  <c r="R109" i="83"/>
  <c r="R87" i="83"/>
  <c r="R65" i="83"/>
  <c r="R43" i="83"/>
  <c r="R21" i="83"/>
  <c r="R130" i="83"/>
  <c r="R108" i="83"/>
  <c r="R86" i="83"/>
  <c r="R64" i="83"/>
  <c r="R42" i="83"/>
  <c r="R129" i="83"/>
  <c r="R107" i="83"/>
  <c r="R85" i="83"/>
  <c r="R63" i="83"/>
  <c r="R41" i="83"/>
  <c r="R128" i="83"/>
  <c r="R84" i="83"/>
  <c r="R62" i="83"/>
  <c r="R102" i="83"/>
  <c r="R80" i="83"/>
  <c r="R58" i="83"/>
  <c r="R36" i="83"/>
  <c r="R14" i="83"/>
  <c r="R123" i="83"/>
  <c r="R101" i="83"/>
  <c r="R79" i="83"/>
  <c r="R57" i="83"/>
  <c r="R35" i="83"/>
  <c r="R13" i="83"/>
  <c r="R122" i="83"/>
  <c r="R100" i="83"/>
  <c r="R78" i="83"/>
  <c r="R56" i="83"/>
  <c r="R34" i="83"/>
  <c r="R12" i="83"/>
  <c r="R121" i="83"/>
  <c r="R99" i="83"/>
  <c r="R77" i="83"/>
  <c r="R55" i="83"/>
  <c r="R33" i="83"/>
  <c r="R11" i="83"/>
  <c r="R120" i="83"/>
  <c r="R98" i="83"/>
  <c r="R76" i="83"/>
  <c r="R54" i="83"/>
  <c r="R32" i="83"/>
  <c r="R10" i="83"/>
  <c r="L3" i="83"/>
  <c r="H176" i="83"/>
  <c r="G176" i="83"/>
  <c r="E176" i="83"/>
  <c r="I154" i="83"/>
  <c r="I132" i="83"/>
  <c r="I110" i="83"/>
  <c r="I88" i="83"/>
  <c r="I66" i="83"/>
  <c r="I44" i="83"/>
  <c r="H175" i="83"/>
  <c r="G175" i="83"/>
  <c r="E175" i="83"/>
  <c r="I153" i="83"/>
  <c r="I131" i="83"/>
  <c r="I109" i="83"/>
  <c r="I87" i="83"/>
  <c r="I65" i="83"/>
  <c r="I43" i="83"/>
  <c r="H174" i="83"/>
  <c r="G174" i="83"/>
  <c r="E174" i="83"/>
  <c r="I152" i="83"/>
  <c r="I130" i="83"/>
  <c r="I108" i="83"/>
  <c r="I86" i="83"/>
  <c r="I64" i="83"/>
  <c r="I42" i="83"/>
  <c r="H173" i="83"/>
  <c r="G173" i="83"/>
  <c r="E173" i="83"/>
  <c r="I151" i="83"/>
  <c r="I129" i="83"/>
  <c r="I107" i="83"/>
  <c r="I85" i="83"/>
  <c r="I63" i="83"/>
  <c r="I41" i="83"/>
  <c r="H172" i="83"/>
  <c r="G172" i="83"/>
  <c r="I150" i="83"/>
  <c r="I128" i="83"/>
  <c r="I106" i="83"/>
  <c r="I84" i="83"/>
  <c r="I62" i="83"/>
  <c r="H171" i="83"/>
  <c r="G171" i="83"/>
  <c r="H170" i="83"/>
  <c r="G170" i="83"/>
  <c r="E170" i="83"/>
  <c r="I147" i="83"/>
  <c r="I169" i="83" s="1"/>
  <c r="H168" i="83"/>
  <c r="G168" i="83"/>
  <c r="E168" i="83"/>
  <c r="I146" i="83"/>
  <c r="I124" i="83"/>
  <c r="I102" i="83"/>
  <c r="I80" i="83"/>
  <c r="I58" i="83"/>
  <c r="I36" i="83"/>
  <c r="H167" i="83"/>
  <c r="G167" i="83"/>
  <c r="E167" i="83"/>
  <c r="I145" i="83"/>
  <c r="I123" i="83"/>
  <c r="I101" i="83"/>
  <c r="I79" i="83"/>
  <c r="I57" i="83"/>
  <c r="I35" i="83"/>
  <c r="H166" i="83"/>
  <c r="G166" i="83"/>
  <c r="E166" i="83"/>
  <c r="I144" i="83"/>
  <c r="I122" i="83"/>
  <c r="I100" i="83"/>
  <c r="I78" i="83"/>
  <c r="I56" i="83"/>
  <c r="I34" i="83"/>
  <c r="H165" i="83"/>
  <c r="G165" i="83"/>
  <c r="E165" i="83"/>
  <c r="I143" i="83"/>
  <c r="I121" i="83"/>
  <c r="I99" i="83"/>
  <c r="I77" i="83"/>
  <c r="I55" i="83"/>
  <c r="I33" i="83"/>
  <c r="I142" i="83"/>
  <c r="I120" i="83"/>
  <c r="I98" i="83"/>
  <c r="I76" i="83"/>
  <c r="I54" i="83"/>
  <c r="I32" i="83"/>
  <c r="E158" i="83"/>
  <c r="C3" i="83"/>
  <c r="P156" i="82"/>
  <c r="P151" i="82"/>
  <c r="U168" i="82"/>
  <c r="T168" i="82"/>
  <c r="S168" i="82"/>
  <c r="R168" i="82"/>
  <c r="Q168" i="82"/>
  <c r="P168" i="82"/>
  <c r="U167" i="82"/>
  <c r="T167" i="82"/>
  <c r="S167" i="82"/>
  <c r="R167" i="82"/>
  <c r="Q167" i="82"/>
  <c r="P167" i="82"/>
  <c r="U166" i="82"/>
  <c r="T166" i="82"/>
  <c r="S166" i="82"/>
  <c r="R166" i="82"/>
  <c r="Q166" i="82"/>
  <c r="P166" i="82"/>
  <c r="U165" i="82"/>
  <c r="T165" i="82"/>
  <c r="S165" i="82"/>
  <c r="R165" i="82"/>
  <c r="Q165" i="82"/>
  <c r="P165" i="82"/>
  <c r="U160" i="82"/>
  <c r="T160" i="82"/>
  <c r="S160" i="82"/>
  <c r="R160" i="82"/>
  <c r="Q160" i="82"/>
  <c r="P160" i="82"/>
  <c r="U159" i="82"/>
  <c r="T159" i="82"/>
  <c r="S159" i="82"/>
  <c r="R159" i="82"/>
  <c r="Q159" i="82"/>
  <c r="P159" i="82"/>
  <c r="U158" i="82"/>
  <c r="T158" i="82"/>
  <c r="S158" i="82"/>
  <c r="R158" i="82"/>
  <c r="Q158" i="82"/>
  <c r="P158" i="82"/>
  <c r="U157" i="82"/>
  <c r="T157" i="82"/>
  <c r="S157" i="82"/>
  <c r="R157" i="82"/>
  <c r="Q157" i="82"/>
  <c r="P157" i="82"/>
  <c r="U156" i="82"/>
  <c r="T156" i="82"/>
  <c r="S156" i="82"/>
  <c r="R156" i="82"/>
  <c r="Q156" i="82"/>
  <c r="V126" i="82"/>
  <c r="V125" i="82"/>
  <c r="V124" i="82"/>
  <c r="V118" i="82"/>
  <c r="V117" i="82"/>
  <c r="V116" i="82"/>
  <c r="V115" i="82"/>
  <c r="V114" i="82"/>
  <c r="V105" i="82"/>
  <c r="V104" i="82"/>
  <c r="V103" i="82"/>
  <c r="V102" i="82"/>
  <c r="V97" i="82"/>
  <c r="V96" i="82"/>
  <c r="V95" i="82"/>
  <c r="V94" i="82"/>
  <c r="V93" i="82"/>
  <c r="V84" i="82"/>
  <c r="V83" i="82"/>
  <c r="V82" i="82"/>
  <c r="V81" i="82"/>
  <c r="V76" i="82"/>
  <c r="V75" i="82"/>
  <c r="V74" i="82"/>
  <c r="V73" i="82"/>
  <c r="V72" i="82"/>
  <c r="V63" i="82"/>
  <c r="V62" i="82"/>
  <c r="V61" i="82"/>
  <c r="V60" i="82"/>
  <c r="V59" i="82"/>
  <c r="V55" i="82"/>
  <c r="V54" i="82"/>
  <c r="V53" i="82"/>
  <c r="V52" i="82"/>
  <c r="V51" i="82"/>
  <c r="V42" i="82"/>
  <c r="V41" i="82"/>
  <c r="V40" i="82"/>
  <c r="V39" i="82"/>
  <c r="V38" i="82"/>
  <c r="V33" i="82"/>
  <c r="V32" i="82"/>
  <c r="V31" i="82"/>
  <c r="V30" i="82"/>
  <c r="V21" i="82"/>
  <c r="V20" i="82"/>
  <c r="V19" i="82"/>
  <c r="V18" i="82"/>
  <c r="V17" i="82"/>
  <c r="V13" i="82"/>
  <c r="V12" i="82"/>
  <c r="V11" i="82"/>
  <c r="V10" i="82"/>
  <c r="V9" i="82"/>
  <c r="E156" i="82"/>
  <c r="J168" i="82"/>
  <c r="I168" i="82"/>
  <c r="H168" i="82"/>
  <c r="G168" i="82"/>
  <c r="F168" i="82"/>
  <c r="E168" i="82"/>
  <c r="K147" i="82"/>
  <c r="K126" i="82"/>
  <c r="K105" i="82"/>
  <c r="K84" i="82"/>
  <c r="K63" i="82"/>
  <c r="K42" i="82"/>
  <c r="K21" i="82"/>
  <c r="J167" i="82"/>
  <c r="I167" i="82"/>
  <c r="H167" i="82"/>
  <c r="G167" i="82"/>
  <c r="F167" i="82"/>
  <c r="E167" i="82"/>
  <c r="K146" i="82"/>
  <c r="K125" i="82"/>
  <c r="K104" i="82"/>
  <c r="K83" i="82"/>
  <c r="K62" i="82"/>
  <c r="K41" i="82"/>
  <c r="K20" i="82"/>
  <c r="J166" i="82"/>
  <c r="I166" i="82"/>
  <c r="H166" i="82"/>
  <c r="G166" i="82"/>
  <c r="F166" i="82"/>
  <c r="E166" i="82"/>
  <c r="K145" i="82"/>
  <c r="K124" i="82"/>
  <c r="K103" i="82"/>
  <c r="K82" i="82"/>
  <c r="K61" i="82"/>
  <c r="K40" i="82"/>
  <c r="K144" i="82"/>
  <c r="K123" i="82"/>
  <c r="K102" i="82"/>
  <c r="K81" i="82"/>
  <c r="K39" i="82"/>
  <c r="K122" i="82"/>
  <c r="K80" i="82"/>
  <c r="K38" i="82"/>
  <c r="K164" i="82" s="1"/>
  <c r="K56" i="82"/>
  <c r="K161" i="82" s="1"/>
  <c r="J160" i="82"/>
  <c r="I160" i="82"/>
  <c r="H160" i="82"/>
  <c r="G160" i="82"/>
  <c r="F160" i="82"/>
  <c r="E160" i="82"/>
  <c r="K139" i="82"/>
  <c r="K118" i="82"/>
  <c r="K97" i="82"/>
  <c r="K76" i="82"/>
  <c r="K55" i="82"/>
  <c r="K13" i="82"/>
  <c r="J159" i="82"/>
  <c r="I159" i="82"/>
  <c r="H159" i="82"/>
  <c r="G159" i="82"/>
  <c r="F159" i="82"/>
  <c r="E159" i="82"/>
  <c r="K138" i="82"/>
  <c r="K117" i="82"/>
  <c r="K96" i="82"/>
  <c r="K75" i="82"/>
  <c r="K54" i="82"/>
  <c r="K12" i="82"/>
  <c r="J158" i="82"/>
  <c r="I158" i="82"/>
  <c r="H158" i="82"/>
  <c r="G158" i="82"/>
  <c r="F158" i="82"/>
  <c r="E158" i="82"/>
  <c r="K137" i="82"/>
  <c r="K116" i="82"/>
  <c r="K95" i="82"/>
  <c r="K74" i="82"/>
  <c r="K53" i="82"/>
  <c r="K32" i="82"/>
  <c r="K11" i="82"/>
  <c r="J157" i="82"/>
  <c r="I157" i="82"/>
  <c r="H157" i="82"/>
  <c r="G157" i="82"/>
  <c r="F157" i="82"/>
  <c r="E157" i="82"/>
  <c r="K136" i="82"/>
  <c r="K115" i="82"/>
  <c r="K94" i="82"/>
  <c r="K73" i="82"/>
  <c r="K52" i="82"/>
  <c r="K31" i="82"/>
  <c r="K10" i="82"/>
  <c r="B10" i="82"/>
  <c r="B11" i="82" s="1"/>
  <c r="B12" i="82" s="1"/>
  <c r="B13" i="82" s="1"/>
  <c r="B14" i="82" s="1"/>
  <c r="J156" i="82"/>
  <c r="I156" i="82"/>
  <c r="H156" i="82"/>
  <c r="G156" i="82"/>
  <c r="F156" i="82"/>
  <c r="K135" i="82"/>
  <c r="K114" i="82"/>
  <c r="K93" i="82"/>
  <c r="K72" i="82"/>
  <c r="K51" i="82"/>
  <c r="K30" i="82"/>
  <c r="K9" i="82"/>
  <c r="E151" i="82"/>
  <c r="C3" i="82"/>
  <c r="F464" i="92" l="1"/>
  <c r="H464" i="92" s="1"/>
  <c r="F437" i="92"/>
  <c r="H437" i="92" s="1"/>
  <c r="M518" i="92"/>
  <c r="O518" i="92" s="1"/>
  <c r="F482" i="92"/>
  <c r="H482" i="92" s="1"/>
  <c r="F491" i="92"/>
  <c r="H491" i="92" s="1"/>
  <c r="I166" i="87"/>
  <c r="W19" i="88"/>
  <c r="E87" i="88"/>
  <c r="J104" i="88"/>
  <c r="F87" i="88"/>
  <c r="G87" i="88"/>
  <c r="F121" i="88"/>
  <c r="V104" i="88"/>
  <c r="K104" i="88"/>
  <c r="E121" i="88"/>
  <c r="H87" i="88"/>
  <c r="T104" i="88"/>
  <c r="T121" i="88"/>
  <c r="N109" i="92"/>
  <c r="N244" i="92"/>
  <c r="N226" i="92"/>
  <c r="N253" i="92"/>
  <c r="G352" i="92"/>
  <c r="G379" i="92"/>
  <c r="N100" i="92"/>
  <c r="G370" i="92"/>
  <c r="N227" i="92"/>
  <c r="G371" i="92"/>
  <c r="N228" i="92"/>
  <c r="G360" i="92"/>
  <c r="N236" i="92"/>
  <c r="N237" i="92"/>
  <c r="N246" i="92"/>
  <c r="N234" i="92"/>
  <c r="G361" i="92"/>
  <c r="G354" i="92"/>
  <c r="N111" i="92"/>
  <c r="G362" i="92"/>
  <c r="N255" i="92"/>
  <c r="N110" i="92"/>
  <c r="N102" i="92"/>
  <c r="G363" i="92"/>
  <c r="G380" i="92"/>
  <c r="G381" i="92"/>
  <c r="N101" i="92"/>
  <c r="N245" i="92"/>
  <c r="G372" i="92"/>
  <c r="N235" i="92"/>
  <c r="N252" i="92"/>
  <c r="G351" i="92"/>
  <c r="G378" i="92"/>
  <c r="N23" i="77"/>
  <c r="W53" i="88"/>
  <c r="Q19" i="88"/>
  <c r="G53" i="88"/>
  <c r="H53" i="88"/>
  <c r="I53" i="88"/>
  <c r="J53" i="88"/>
  <c r="K53" i="88"/>
  <c r="E70" i="88"/>
  <c r="H70" i="88"/>
  <c r="I70" i="88"/>
  <c r="E53" i="88"/>
  <c r="L53" i="88" s="1"/>
  <c r="J70" i="88"/>
  <c r="H104" i="88"/>
  <c r="I36" i="88"/>
  <c r="S36" i="88"/>
  <c r="S70" i="88"/>
  <c r="F19" i="88"/>
  <c r="G121" i="88"/>
  <c r="T36" i="88"/>
  <c r="T53" i="88"/>
  <c r="S19" i="88"/>
  <c r="U36" i="88"/>
  <c r="U104" i="88"/>
  <c r="I121" i="88"/>
  <c r="V53" i="88"/>
  <c r="E104" i="88"/>
  <c r="W36" i="88"/>
  <c r="W87" i="88"/>
  <c r="W121" i="88"/>
  <c r="K121" i="88"/>
  <c r="K36" i="88"/>
  <c r="J36" i="88"/>
  <c r="F53" i="88"/>
  <c r="K70" i="88"/>
  <c r="I104" i="88"/>
  <c r="H36" i="88"/>
  <c r="T87" i="88"/>
  <c r="K87" i="88"/>
  <c r="G70" i="88"/>
  <c r="U19" i="88"/>
  <c r="F104" i="88"/>
  <c r="G36" i="88"/>
  <c r="I87" i="88"/>
  <c r="H121" i="88"/>
  <c r="F70" i="88"/>
  <c r="J121" i="88"/>
  <c r="G104" i="88"/>
  <c r="F36" i="88"/>
  <c r="J87" i="88"/>
  <c r="L87" i="88" s="1"/>
  <c r="U87" i="88"/>
  <c r="E36" i="88"/>
  <c r="K160" i="82"/>
  <c r="I162" i="84"/>
  <c r="P320" i="92" s="1"/>
  <c r="V165" i="82"/>
  <c r="V164" i="82"/>
  <c r="R166" i="87"/>
  <c r="R167" i="87"/>
  <c r="R168" i="87"/>
  <c r="I168" i="87"/>
  <c r="I167" i="87"/>
  <c r="I171" i="87"/>
  <c r="D172" i="87"/>
  <c r="B15" i="82"/>
  <c r="Q170" i="84"/>
  <c r="F170" i="84"/>
  <c r="G170" i="84"/>
  <c r="H170" i="84"/>
  <c r="P170" i="84"/>
  <c r="N59" i="92"/>
  <c r="P172" i="87"/>
  <c r="H172" i="87"/>
  <c r="Q172" i="87"/>
  <c r="G170" i="87"/>
  <c r="H19" i="88"/>
  <c r="K19" i="88"/>
  <c r="G19" i="88"/>
  <c r="I19" i="88"/>
  <c r="J19" i="88"/>
  <c r="R159" i="84"/>
  <c r="Q293" i="92" s="1"/>
  <c r="G151" i="92"/>
  <c r="G178" i="92"/>
  <c r="G142" i="92"/>
  <c r="G169" i="92"/>
  <c r="G148" i="92"/>
  <c r="G175" i="92"/>
  <c r="G149" i="92"/>
  <c r="G176" i="92"/>
  <c r="G157" i="92"/>
  <c r="G158" i="92"/>
  <c r="G185" i="92"/>
  <c r="G184" i="92"/>
  <c r="K22" i="82"/>
  <c r="G160" i="92"/>
  <c r="G166" i="92"/>
  <c r="G167" i="92"/>
  <c r="G221" i="92"/>
  <c r="N77" i="92"/>
  <c r="G257" i="92"/>
  <c r="G230" i="92"/>
  <c r="G248" i="92"/>
  <c r="G239" i="92"/>
  <c r="N68" i="92"/>
  <c r="G220" i="92"/>
  <c r="N76" i="92"/>
  <c r="G256" i="92"/>
  <c r="G238" i="92"/>
  <c r="G229" i="92"/>
  <c r="N66" i="92"/>
  <c r="N67" i="92"/>
  <c r="G247" i="92"/>
  <c r="P170" i="87"/>
  <c r="N172" i="87"/>
  <c r="Q170" i="87"/>
  <c r="H170" i="87"/>
  <c r="R44" i="84"/>
  <c r="G217" i="92"/>
  <c r="G226" i="92"/>
  <c r="N73" i="92"/>
  <c r="G244" i="92"/>
  <c r="G235" i="92"/>
  <c r="G253" i="92"/>
  <c r="G143" i="92"/>
  <c r="G161" i="92"/>
  <c r="G179" i="92"/>
  <c r="G215" i="92"/>
  <c r="N71" i="92"/>
  <c r="G233" i="92"/>
  <c r="N62" i="92"/>
  <c r="G153" i="92"/>
  <c r="G162" i="92"/>
  <c r="G180" i="92"/>
  <c r="G216" i="92"/>
  <c r="G225" i="92"/>
  <c r="G243" i="92"/>
  <c r="N63" i="92"/>
  <c r="G145" i="92"/>
  <c r="G163" i="92"/>
  <c r="N64" i="92"/>
  <c r="G146" i="92"/>
  <c r="G155" i="92"/>
  <c r="G164" i="92"/>
  <c r="G173" i="92"/>
  <c r="G182" i="92"/>
  <c r="G218" i="92"/>
  <c r="G227" i="92"/>
  <c r="N74" i="92"/>
  <c r="G245" i="92"/>
  <c r="G236" i="92"/>
  <c r="G254" i="92"/>
  <c r="G152" i="92"/>
  <c r="G170" i="92"/>
  <c r="G224" i="92"/>
  <c r="G242" i="92"/>
  <c r="G251" i="92"/>
  <c r="N53" i="92"/>
  <c r="G144" i="92"/>
  <c r="G171" i="92"/>
  <c r="N72" i="92"/>
  <c r="G234" i="92"/>
  <c r="G252" i="92"/>
  <c r="N54" i="92"/>
  <c r="G154" i="92"/>
  <c r="G172" i="92"/>
  <c r="G181" i="92"/>
  <c r="N65" i="92"/>
  <c r="G147" i="92"/>
  <c r="G156" i="92"/>
  <c r="G165" i="92"/>
  <c r="G174" i="92"/>
  <c r="G183" i="92"/>
  <c r="G219" i="92"/>
  <c r="G228" i="92"/>
  <c r="N75" i="92"/>
  <c r="G246" i="92"/>
  <c r="G237" i="92"/>
  <c r="G255" i="92"/>
  <c r="F500" i="92"/>
  <c r="H500" i="92" s="1"/>
  <c r="F509" i="92"/>
  <c r="H509" i="92" s="1"/>
  <c r="F446" i="92"/>
  <c r="H446" i="92" s="1"/>
  <c r="F455" i="92"/>
  <c r="H455" i="92" s="1"/>
  <c r="F96" i="86"/>
  <c r="K91" i="2"/>
  <c r="O172" i="87"/>
  <c r="N170" i="87"/>
  <c r="O170" i="87"/>
  <c r="E170" i="87"/>
  <c r="F170" i="87"/>
  <c r="K80" i="2"/>
  <c r="K121" i="3"/>
  <c r="R107" i="84"/>
  <c r="O177" i="83"/>
  <c r="F177" i="83"/>
  <c r="R155" i="83"/>
  <c r="N55" i="92"/>
  <c r="N56" i="92"/>
  <c r="N57" i="92"/>
  <c r="N58" i="92"/>
  <c r="R66" i="87"/>
  <c r="R30" i="85"/>
  <c r="R90" i="85"/>
  <c r="N92" i="85"/>
  <c r="N122" i="85" s="1"/>
  <c r="R151" i="87"/>
  <c r="R168" i="84"/>
  <c r="Q365" i="92" s="1"/>
  <c r="R23" i="84"/>
  <c r="R128" i="84"/>
  <c r="R86" i="84"/>
  <c r="R173" i="83"/>
  <c r="R167" i="83"/>
  <c r="R174" i="83"/>
  <c r="N177" i="83"/>
  <c r="P177" i="83"/>
  <c r="R166" i="83"/>
  <c r="V43" i="82"/>
  <c r="V148" i="82"/>
  <c r="V64" i="82"/>
  <c r="R109" i="87"/>
  <c r="R130" i="87"/>
  <c r="X114" i="88"/>
  <c r="X120" i="88"/>
  <c r="R164" i="83"/>
  <c r="R172" i="83"/>
  <c r="R168" i="83"/>
  <c r="R165" i="83"/>
  <c r="R176" i="83"/>
  <c r="R175" i="83"/>
  <c r="V106" i="82"/>
  <c r="K101" i="2"/>
  <c r="K109" i="2" s="1"/>
  <c r="K119" i="2" s="1"/>
  <c r="K126" i="2" s="1"/>
  <c r="R107" i="85"/>
  <c r="N56" i="77"/>
  <c r="L106" i="86"/>
  <c r="N57" i="77"/>
  <c r="N44" i="77"/>
  <c r="L58" i="77"/>
  <c r="M58" i="77"/>
  <c r="N16" i="77"/>
  <c r="N9" i="77"/>
  <c r="X52" i="88"/>
  <c r="X63" i="88"/>
  <c r="R137" i="88"/>
  <c r="X136" i="88"/>
  <c r="X97" i="88"/>
  <c r="X103" i="88"/>
  <c r="X80" i="88"/>
  <c r="X86" i="88"/>
  <c r="X69" i="88"/>
  <c r="X130" i="88"/>
  <c r="X46" i="88"/>
  <c r="X128" i="88"/>
  <c r="X134" i="88"/>
  <c r="R131" i="88"/>
  <c r="X29" i="88"/>
  <c r="X35" i="88"/>
  <c r="X126" i="88"/>
  <c r="X132" i="88"/>
  <c r="V131" i="88"/>
  <c r="W131" i="88"/>
  <c r="Q137" i="88"/>
  <c r="X127" i="88"/>
  <c r="X129" i="88"/>
  <c r="T137" i="88"/>
  <c r="S131" i="88"/>
  <c r="S137" i="88"/>
  <c r="T131" i="88"/>
  <c r="T138" i="88" s="1"/>
  <c r="U131" i="88"/>
  <c r="U137" i="88"/>
  <c r="V137" i="88"/>
  <c r="Q131" i="88"/>
  <c r="X133" i="88"/>
  <c r="X135" i="88"/>
  <c r="W137" i="88"/>
  <c r="L29" i="88"/>
  <c r="L35" i="88"/>
  <c r="X12" i="88"/>
  <c r="X18" i="88"/>
  <c r="L128" i="88"/>
  <c r="L114" i="88"/>
  <c r="E137" i="88"/>
  <c r="L135" i="88"/>
  <c r="L129" i="88"/>
  <c r="L63" i="88"/>
  <c r="L136" i="88"/>
  <c r="L130" i="88"/>
  <c r="L103" i="88"/>
  <c r="L120" i="88"/>
  <c r="G131" i="88"/>
  <c r="L86" i="88"/>
  <c r="H131" i="88"/>
  <c r="L69" i="88"/>
  <c r="I131" i="88"/>
  <c r="E131" i="88"/>
  <c r="J131" i="88"/>
  <c r="F137" i="88"/>
  <c r="K131" i="88"/>
  <c r="L132" i="88"/>
  <c r="L18" i="88"/>
  <c r="L126" i="88"/>
  <c r="H137" i="88"/>
  <c r="L127" i="88"/>
  <c r="J137" i="88"/>
  <c r="L133" i="88"/>
  <c r="L134" i="88"/>
  <c r="K137" i="88"/>
  <c r="L46" i="88"/>
  <c r="F131" i="88"/>
  <c r="L80" i="88"/>
  <c r="G137" i="88"/>
  <c r="L52" i="88"/>
  <c r="L12" i="88"/>
  <c r="I137" i="88"/>
  <c r="L97" i="88"/>
  <c r="R23" i="87"/>
  <c r="R87" i="87"/>
  <c r="R45" i="87"/>
  <c r="M172" i="87"/>
  <c r="R162" i="87"/>
  <c r="R171" i="87"/>
  <c r="R160" i="87"/>
  <c r="R161" i="87"/>
  <c r="R163" i="87"/>
  <c r="R159" i="87"/>
  <c r="R164" i="87"/>
  <c r="R165" i="87"/>
  <c r="M170" i="87"/>
  <c r="I163" i="87"/>
  <c r="I164" i="87"/>
  <c r="I162" i="87"/>
  <c r="I165" i="87"/>
  <c r="I66" i="87"/>
  <c r="E23" i="87"/>
  <c r="G87" i="87"/>
  <c r="G172" i="87" s="1"/>
  <c r="E109" i="87"/>
  <c r="I109" i="87" s="1"/>
  <c r="F45" i="87"/>
  <c r="F172" i="87" s="1"/>
  <c r="I160" i="87"/>
  <c r="I159" i="87"/>
  <c r="E151" i="87"/>
  <c r="I151" i="87" s="1"/>
  <c r="I161" i="87"/>
  <c r="E45" i="87"/>
  <c r="E130" i="87"/>
  <c r="I130" i="87" s="1"/>
  <c r="D170" i="87"/>
  <c r="K106" i="86"/>
  <c r="E106" i="86"/>
  <c r="F106" i="86"/>
  <c r="R47" i="85"/>
  <c r="R117" i="85"/>
  <c r="O32" i="85"/>
  <c r="R32" i="85" s="1"/>
  <c r="R62" i="85"/>
  <c r="I75" i="85"/>
  <c r="R115" i="85"/>
  <c r="O120" i="85"/>
  <c r="P120" i="85"/>
  <c r="R114" i="85"/>
  <c r="Q120" i="85"/>
  <c r="Q92" i="85"/>
  <c r="R112" i="85"/>
  <c r="R119" i="85"/>
  <c r="R118" i="85"/>
  <c r="R121" i="85"/>
  <c r="O17" i="85"/>
  <c r="R113" i="85"/>
  <c r="R116" i="85"/>
  <c r="R77" i="85"/>
  <c r="R15" i="85"/>
  <c r="R75" i="85"/>
  <c r="R60" i="85"/>
  <c r="P17" i="85"/>
  <c r="P122" i="85" s="1"/>
  <c r="R45" i="85"/>
  <c r="R105" i="85"/>
  <c r="N120" i="85"/>
  <c r="I114" i="85"/>
  <c r="I62" i="85"/>
  <c r="I113" i="85"/>
  <c r="I112" i="85"/>
  <c r="I60" i="85"/>
  <c r="G120" i="85"/>
  <c r="I119" i="85"/>
  <c r="I118" i="85"/>
  <c r="I117" i="85"/>
  <c r="I116" i="85"/>
  <c r="I115" i="85"/>
  <c r="I121" i="85"/>
  <c r="E120" i="85"/>
  <c r="F120" i="85"/>
  <c r="I92" i="85"/>
  <c r="H120" i="85"/>
  <c r="I107" i="85"/>
  <c r="H122" i="85"/>
  <c r="I17" i="85"/>
  <c r="I105" i="85"/>
  <c r="I45" i="85"/>
  <c r="E47" i="85"/>
  <c r="G32" i="85"/>
  <c r="G122" i="85" s="1"/>
  <c r="F47" i="85"/>
  <c r="F122" i="85" s="1"/>
  <c r="I15" i="85"/>
  <c r="E77" i="85"/>
  <c r="I77" i="85" s="1"/>
  <c r="I90" i="85"/>
  <c r="I30" i="85"/>
  <c r="R149" i="84"/>
  <c r="R158" i="84"/>
  <c r="Q284" i="92" s="1"/>
  <c r="O170" i="84"/>
  <c r="R65" i="84"/>
  <c r="R160" i="84"/>
  <c r="Q302" i="92" s="1"/>
  <c r="R161" i="84"/>
  <c r="Q311" i="92" s="1"/>
  <c r="Q320" i="92"/>
  <c r="Q329" i="92"/>
  <c r="R166" i="84"/>
  <c r="Q347" i="92" s="1"/>
  <c r="R167" i="84"/>
  <c r="Q356" i="92" s="1"/>
  <c r="Q275" i="92"/>
  <c r="R169" i="84"/>
  <c r="Q374" i="92" s="1"/>
  <c r="N170" i="84"/>
  <c r="R165" i="84"/>
  <c r="Q338" i="92" s="1"/>
  <c r="R45" i="83"/>
  <c r="I65" i="84"/>
  <c r="I161" i="84"/>
  <c r="P311" i="92" s="1"/>
  <c r="I86" i="84"/>
  <c r="I160" i="84"/>
  <c r="P302" i="92" s="1"/>
  <c r="I159" i="84"/>
  <c r="P293" i="92" s="1"/>
  <c r="I158" i="84"/>
  <c r="P284" i="92" s="1"/>
  <c r="P275" i="92"/>
  <c r="I107" i="84"/>
  <c r="I128" i="84"/>
  <c r="I169" i="84"/>
  <c r="P374" i="92" s="1"/>
  <c r="I168" i="84"/>
  <c r="P365" i="92" s="1"/>
  <c r="I23" i="84"/>
  <c r="I149" i="84"/>
  <c r="I167" i="84"/>
  <c r="P356" i="92" s="1"/>
  <c r="E170" i="84"/>
  <c r="I166" i="84"/>
  <c r="P347" i="92" s="1"/>
  <c r="I44" i="84"/>
  <c r="I165" i="84"/>
  <c r="P338" i="92" s="1"/>
  <c r="P329" i="92"/>
  <c r="R133" i="83"/>
  <c r="I133" i="83"/>
  <c r="I172" i="83"/>
  <c r="I168" i="83"/>
  <c r="I167" i="83"/>
  <c r="G177" i="83"/>
  <c r="R23" i="83"/>
  <c r="R89" i="83"/>
  <c r="R111" i="83"/>
  <c r="R67" i="83"/>
  <c r="I166" i="83"/>
  <c r="H177" i="83"/>
  <c r="I165" i="83"/>
  <c r="I89" i="83"/>
  <c r="I155" i="83"/>
  <c r="I164" i="83"/>
  <c r="I176" i="83"/>
  <c r="I175" i="83"/>
  <c r="I174" i="83"/>
  <c r="I173" i="83"/>
  <c r="I45" i="83"/>
  <c r="I111" i="83"/>
  <c r="I67" i="83"/>
  <c r="V127" i="82"/>
  <c r="V85" i="82"/>
  <c r="V156" i="82"/>
  <c r="V166" i="82"/>
  <c r="V157" i="82"/>
  <c r="V168" i="82"/>
  <c r="V158" i="82"/>
  <c r="V160" i="82"/>
  <c r="V167" i="82"/>
  <c r="V159" i="82"/>
  <c r="V22" i="82"/>
  <c r="K166" i="82"/>
  <c r="K165" i="82"/>
  <c r="K167" i="82"/>
  <c r="K156" i="82"/>
  <c r="K168" i="82"/>
  <c r="K127" i="82"/>
  <c r="K157" i="82"/>
  <c r="K158" i="82"/>
  <c r="K64" i="82"/>
  <c r="K148" i="82"/>
  <c r="K159" i="82"/>
  <c r="K106" i="82"/>
  <c r="K43" i="82"/>
  <c r="K85" i="82"/>
  <c r="Q138" i="88" l="1"/>
  <c r="L36" i="88"/>
  <c r="E138" i="88"/>
  <c r="I138" i="88"/>
  <c r="H138" i="88"/>
  <c r="F138" i="88"/>
  <c r="G138" i="88"/>
  <c r="U138" i="88"/>
  <c r="R138" i="88"/>
  <c r="S138" i="88"/>
  <c r="L104" i="88"/>
  <c r="L121" i="88"/>
  <c r="K138" i="88"/>
  <c r="L70" i="88"/>
  <c r="W138" i="88"/>
  <c r="J138" i="88"/>
  <c r="V138" i="88"/>
  <c r="B16" i="82"/>
  <c r="G187" i="92"/>
  <c r="X53" i="88"/>
  <c r="X121" i="88"/>
  <c r="I23" i="87"/>
  <c r="E172" i="87"/>
  <c r="R92" i="85"/>
  <c r="X36" i="88"/>
  <c r="X87" i="88"/>
  <c r="X104" i="88"/>
  <c r="R170" i="84"/>
  <c r="Q383" i="92" s="1"/>
  <c r="R177" i="83"/>
  <c r="N58" i="77"/>
  <c r="X70" i="88"/>
  <c r="X137" i="88"/>
  <c r="X131" i="88"/>
  <c r="X19" i="88"/>
  <c r="L137" i="88"/>
  <c r="L131" i="88"/>
  <c r="L19" i="88"/>
  <c r="I45" i="87"/>
  <c r="I87" i="87"/>
  <c r="O122" i="85"/>
  <c r="Q122" i="85"/>
  <c r="R120" i="85"/>
  <c r="R17" i="85"/>
  <c r="I120" i="85"/>
  <c r="E122" i="85"/>
  <c r="I32" i="85"/>
  <c r="I47" i="85"/>
  <c r="I170" i="84"/>
  <c r="P383" i="92" s="1"/>
  <c r="I177" i="83"/>
  <c r="V169" i="82"/>
  <c r="K169" i="82"/>
  <c r="R122" i="85" l="1"/>
  <c r="L138" i="88"/>
  <c r="B17" i="82"/>
  <c r="G196" i="92"/>
  <c r="X138" i="88"/>
  <c r="R172" i="87"/>
  <c r="I172" i="87"/>
  <c r="I122" i="85"/>
  <c r="L15" i="3"/>
  <c r="E20" i="11"/>
  <c r="E13" i="11"/>
  <c r="I20" i="11"/>
  <c r="J20" i="11"/>
  <c r="K20" i="11"/>
  <c r="F33" i="2"/>
  <c r="G33" i="2"/>
  <c r="H33" i="2"/>
  <c r="I33" i="2"/>
  <c r="J33" i="2"/>
  <c r="K33" i="2"/>
  <c r="F27" i="2"/>
  <c r="G27" i="2"/>
  <c r="H27" i="2"/>
  <c r="I27" i="2"/>
  <c r="J27" i="2"/>
  <c r="K27" i="2"/>
  <c r="E27" i="2"/>
  <c r="F23" i="2"/>
  <c r="G23" i="2"/>
  <c r="H23" i="2"/>
  <c r="I23" i="2"/>
  <c r="J23" i="2"/>
  <c r="K23" i="2"/>
  <c r="F16" i="2"/>
  <c r="G16" i="2"/>
  <c r="H16" i="2"/>
  <c r="I16" i="2"/>
  <c r="J16" i="2"/>
  <c r="K16" i="2"/>
  <c r="F12" i="2"/>
  <c r="G12" i="2"/>
  <c r="H12" i="2"/>
  <c r="I12" i="2"/>
  <c r="J12" i="2"/>
  <c r="K12" i="2"/>
  <c r="C3" i="77"/>
  <c r="J3" i="77" s="1"/>
  <c r="C14" i="79"/>
  <c r="C3" i="79"/>
  <c r="J21" i="79"/>
  <c r="I21" i="79"/>
  <c r="H21" i="79"/>
  <c r="G21" i="79"/>
  <c r="F21" i="79"/>
  <c r="E21" i="79"/>
  <c r="K10" i="79"/>
  <c r="J10" i="79"/>
  <c r="I10" i="79"/>
  <c r="H10" i="79"/>
  <c r="G10" i="79"/>
  <c r="F10" i="79"/>
  <c r="E10" i="79"/>
  <c r="L9" i="79"/>
  <c r="L8" i="79"/>
  <c r="L7" i="79"/>
  <c r="M122" i="92"/>
  <c r="F51" i="77"/>
  <c r="E51" i="77"/>
  <c r="F44" i="77"/>
  <c r="E44" i="77"/>
  <c r="F37" i="77"/>
  <c r="E37" i="77"/>
  <c r="F30" i="77"/>
  <c r="E30" i="77"/>
  <c r="F23" i="77"/>
  <c r="E23" i="77"/>
  <c r="F16" i="77"/>
  <c r="E16" i="77"/>
  <c r="F9" i="77"/>
  <c r="E9" i="77"/>
  <c r="F57" i="77"/>
  <c r="E57" i="77"/>
  <c r="G50" i="77"/>
  <c r="G43" i="77"/>
  <c r="G36" i="77"/>
  <c r="G29" i="77"/>
  <c r="G22" i="77"/>
  <c r="G15" i="77"/>
  <c r="G8" i="77"/>
  <c r="F56" i="77"/>
  <c r="E56" i="77"/>
  <c r="G49" i="77"/>
  <c r="G42" i="77"/>
  <c r="G35" i="77"/>
  <c r="G28" i="77"/>
  <c r="G21" i="77"/>
  <c r="G14" i="77"/>
  <c r="G7" i="77"/>
  <c r="E53" i="77"/>
  <c r="G205" i="92" l="1"/>
  <c r="B18" i="82"/>
  <c r="F53" i="77"/>
  <c r="G53" i="77" s="1"/>
  <c r="L53" i="77"/>
  <c r="M53" i="77" s="1"/>
  <c r="N53" i="77" s="1"/>
  <c r="L21" i="79"/>
  <c r="G23" i="77"/>
  <c r="I28" i="2"/>
  <c r="H28" i="2"/>
  <c r="G28" i="2"/>
  <c r="I17" i="2"/>
  <c r="F28" i="2"/>
  <c r="J28" i="2"/>
  <c r="H17" i="2"/>
  <c r="K17" i="2"/>
  <c r="F17" i="2"/>
  <c r="J17" i="2"/>
  <c r="G17" i="2"/>
  <c r="K28" i="2"/>
  <c r="G37" i="77"/>
  <c r="G56" i="77"/>
  <c r="G9" i="77"/>
  <c r="F58" i="77"/>
  <c r="G51" i="77"/>
  <c r="G57" i="77"/>
  <c r="G30" i="77"/>
  <c r="E58" i="77"/>
  <c r="G44" i="77"/>
  <c r="L10" i="79"/>
  <c r="G16" i="77"/>
  <c r="B19" i="82" l="1"/>
  <c r="N52" i="92"/>
  <c r="G214" i="92"/>
  <c r="G58" i="77"/>
  <c r="G223" i="92" l="1"/>
  <c r="N61" i="92"/>
  <c r="B20" i="82"/>
  <c r="L10" i="11"/>
  <c r="G232" i="92" l="1"/>
  <c r="B21" i="82"/>
  <c r="E8" i="37"/>
  <c r="N163" i="26"/>
  <c r="M163" i="26"/>
  <c r="L163" i="26"/>
  <c r="K163" i="26"/>
  <c r="J163" i="26"/>
  <c r="I163" i="26"/>
  <c r="H163" i="26"/>
  <c r="G163" i="26"/>
  <c r="F163" i="26"/>
  <c r="E163" i="26"/>
  <c r="N143" i="26"/>
  <c r="M143" i="26"/>
  <c r="L143" i="26"/>
  <c r="K143" i="26"/>
  <c r="J143" i="26"/>
  <c r="I143" i="26"/>
  <c r="H143" i="26"/>
  <c r="G143" i="26"/>
  <c r="F143" i="26"/>
  <c r="E143" i="26"/>
  <c r="N123" i="26"/>
  <c r="M123" i="26"/>
  <c r="L123" i="26"/>
  <c r="K123" i="26"/>
  <c r="J123" i="26"/>
  <c r="I123" i="26"/>
  <c r="H123" i="26"/>
  <c r="G123" i="26"/>
  <c r="F123" i="26"/>
  <c r="E123" i="26"/>
  <c r="N103" i="26"/>
  <c r="M103" i="26"/>
  <c r="L103" i="26"/>
  <c r="K103" i="26"/>
  <c r="J103" i="26"/>
  <c r="I103" i="26"/>
  <c r="H103" i="26"/>
  <c r="G103" i="26"/>
  <c r="F103" i="26"/>
  <c r="E103" i="26"/>
  <c r="N83" i="26"/>
  <c r="M83" i="26"/>
  <c r="L83" i="26"/>
  <c r="K83" i="26"/>
  <c r="J83" i="26"/>
  <c r="I83" i="26"/>
  <c r="H83" i="26"/>
  <c r="G83" i="26"/>
  <c r="F83" i="26"/>
  <c r="E83" i="26"/>
  <c r="N63" i="26"/>
  <c r="M63" i="26"/>
  <c r="L63" i="26"/>
  <c r="K63" i="26"/>
  <c r="J63" i="26"/>
  <c r="I63" i="26"/>
  <c r="H63" i="26"/>
  <c r="G63" i="26"/>
  <c r="F63" i="26"/>
  <c r="E63" i="26"/>
  <c r="N43" i="26"/>
  <c r="M43" i="26"/>
  <c r="L43" i="26"/>
  <c r="K43" i="26"/>
  <c r="J43" i="26"/>
  <c r="I43" i="26"/>
  <c r="H43" i="26"/>
  <c r="G43" i="26"/>
  <c r="F43" i="26"/>
  <c r="E43" i="26"/>
  <c r="F22" i="26"/>
  <c r="G22" i="26"/>
  <c r="H22" i="26"/>
  <c r="I22" i="26"/>
  <c r="J22" i="26"/>
  <c r="K22" i="26"/>
  <c r="L22" i="26"/>
  <c r="M22" i="26"/>
  <c r="N22" i="26"/>
  <c r="E22" i="26"/>
  <c r="E10" i="26"/>
  <c r="C40" i="19"/>
  <c r="L74" i="19"/>
  <c r="L72" i="19"/>
  <c r="L71" i="19"/>
  <c r="L70" i="19"/>
  <c r="L69" i="19"/>
  <c r="L67" i="19"/>
  <c r="L66" i="19"/>
  <c r="L65" i="19"/>
  <c r="L64" i="19"/>
  <c r="L63" i="19"/>
  <c r="L61" i="19"/>
  <c r="L60" i="19"/>
  <c r="L59" i="19"/>
  <c r="L58" i="19"/>
  <c r="L57" i="19"/>
  <c r="L54" i="19"/>
  <c r="L52" i="19"/>
  <c r="L51" i="19"/>
  <c r="L49" i="19"/>
  <c r="L48" i="19"/>
  <c r="L46" i="19"/>
  <c r="L45" i="19"/>
  <c r="E73" i="19"/>
  <c r="J73" i="19"/>
  <c r="I73" i="19"/>
  <c r="H73" i="19"/>
  <c r="G73" i="19"/>
  <c r="F73" i="19"/>
  <c r="L11" i="19"/>
  <c r="L9" i="19"/>
  <c r="L8" i="19"/>
  <c r="E36" i="19"/>
  <c r="J36" i="17"/>
  <c r="E36" i="17"/>
  <c r="C27" i="17"/>
  <c r="L11" i="17"/>
  <c r="L10" i="17"/>
  <c r="L8" i="17"/>
  <c r="L7" i="17"/>
  <c r="L6" i="17"/>
  <c r="E73" i="13"/>
  <c r="F73" i="13"/>
  <c r="E74" i="13"/>
  <c r="F74" i="13"/>
  <c r="F70" i="13"/>
  <c r="F71" i="13"/>
  <c r="E71" i="13"/>
  <c r="E70" i="13"/>
  <c r="F67" i="13"/>
  <c r="E67" i="13"/>
  <c r="E41" i="11"/>
  <c r="C47" i="11"/>
  <c r="L14" i="40"/>
  <c r="L15" i="40"/>
  <c r="E102" i="3"/>
  <c r="E121" i="3" s="1"/>
  <c r="F102" i="3"/>
  <c r="G102" i="3"/>
  <c r="H102" i="3"/>
  <c r="I102" i="3"/>
  <c r="J102" i="3"/>
  <c r="C105" i="2"/>
  <c r="C69" i="2"/>
  <c r="L57" i="2"/>
  <c r="L58" i="2"/>
  <c r="L59" i="2"/>
  <c r="L61" i="2"/>
  <c r="L62" i="2"/>
  <c r="F114" i="2"/>
  <c r="G114" i="2"/>
  <c r="H114" i="2"/>
  <c r="I114" i="2"/>
  <c r="J114" i="2"/>
  <c r="E114" i="2"/>
  <c r="F90" i="2"/>
  <c r="G90" i="2"/>
  <c r="H90" i="2"/>
  <c r="I90" i="2"/>
  <c r="J90" i="2"/>
  <c r="E90" i="2"/>
  <c r="F86" i="2"/>
  <c r="G86" i="2"/>
  <c r="H86" i="2"/>
  <c r="I86" i="2"/>
  <c r="J86" i="2"/>
  <c r="E86" i="2"/>
  <c r="F79" i="2"/>
  <c r="G79" i="2"/>
  <c r="H79" i="2"/>
  <c r="I79" i="2"/>
  <c r="J79" i="2"/>
  <c r="E79" i="2"/>
  <c r="F51" i="2"/>
  <c r="G51" i="2"/>
  <c r="H51" i="2"/>
  <c r="I51" i="2"/>
  <c r="J51" i="2"/>
  <c r="K51" i="2"/>
  <c r="E51" i="2"/>
  <c r="E23" i="2"/>
  <c r="E28" i="2" s="1"/>
  <c r="C42" i="2"/>
  <c r="C3" i="11"/>
  <c r="C3" i="13"/>
  <c r="I3" i="13" s="1"/>
  <c r="C3" i="17"/>
  <c r="C3" i="19"/>
  <c r="C23" i="40"/>
  <c r="C5" i="40"/>
  <c r="C3" i="26"/>
  <c r="C5" i="3"/>
  <c r="C35" i="3"/>
  <c r="C96" i="3"/>
  <c r="C67" i="3"/>
  <c r="C6" i="2"/>
  <c r="N70" i="92" l="1"/>
  <c r="B22" i="82"/>
  <c r="G250" i="92" s="1"/>
  <c r="G241" i="92"/>
  <c r="L90" i="2"/>
  <c r="L79" i="2"/>
  <c r="L102" i="3"/>
  <c r="L86" i="2"/>
  <c r="L114" i="2"/>
  <c r="G23" i="26"/>
  <c r="J23" i="26"/>
  <c r="H23" i="26"/>
  <c r="L23" i="26"/>
  <c r="F23" i="26"/>
  <c r="N23" i="26"/>
  <c r="I23" i="26"/>
  <c r="K23" i="26"/>
  <c r="E23" i="26"/>
  <c r="M23" i="26"/>
  <c r="H121" i="3"/>
  <c r="L73" i="19"/>
  <c r="G121" i="3"/>
  <c r="F121" i="3"/>
  <c r="J121" i="3"/>
  <c r="I121" i="3"/>
  <c r="J91" i="2"/>
  <c r="H91" i="2"/>
  <c r="L27" i="2"/>
  <c r="G91" i="2"/>
  <c r="L23" i="2"/>
  <c r="E91" i="2"/>
  <c r="L16" i="2"/>
  <c r="I91" i="2"/>
  <c r="F91" i="2"/>
  <c r="L121" i="3" l="1"/>
  <c r="L91" i="2"/>
  <c r="L52" i="3" l="1"/>
  <c r="L53" i="3"/>
  <c r="L54" i="3"/>
  <c r="L55" i="3"/>
  <c r="L56" i="3"/>
  <c r="L43" i="3"/>
  <c r="L44" i="3"/>
  <c r="L45" i="3"/>
  <c r="L46" i="3"/>
  <c r="L48" i="3"/>
  <c r="L50" i="3"/>
  <c r="F41" i="3"/>
  <c r="F60" i="3" s="1"/>
  <c r="G41" i="3"/>
  <c r="G60" i="3" s="1"/>
  <c r="H41" i="3"/>
  <c r="H60" i="3" s="1"/>
  <c r="I41" i="3"/>
  <c r="I60" i="3" s="1"/>
  <c r="J41" i="3"/>
  <c r="J60" i="3" s="1"/>
  <c r="K41" i="3"/>
  <c r="K60" i="3" s="1"/>
  <c r="E41" i="3"/>
  <c r="E60" i="3" s="1"/>
  <c r="L19" i="17"/>
  <c r="L20" i="17"/>
  <c r="L22" i="17"/>
  <c r="L15" i="17"/>
  <c r="L37" i="19"/>
  <c r="L41" i="3" l="1"/>
  <c r="M11" i="26"/>
  <c r="L11" i="26"/>
  <c r="L12" i="26"/>
  <c r="J14" i="26"/>
  <c r="I14" i="26"/>
  <c r="I15" i="26"/>
  <c r="H14" i="26"/>
  <c r="H15" i="26"/>
  <c r="H16" i="26"/>
  <c r="H11" i="26"/>
  <c r="I11" i="26"/>
  <c r="J11" i="26"/>
  <c r="K11" i="26"/>
  <c r="H12" i="26"/>
  <c r="I12" i="26"/>
  <c r="J12" i="26"/>
  <c r="K12" i="26"/>
  <c r="H13" i="26"/>
  <c r="I13" i="26"/>
  <c r="J13" i="26"/>
  <c r="K13" i="26"/>
  <c r="G11" i="26"/>
  <c r="G12" i="26"/>
  <c r="G13" i="26"/>
  <c r="G14" i="26"/>
  <c r="G15" i="26"/>
  <c r="G16" i="26"/>
  <c r="G17" i="26"/>
  <c r="F11" i="26"/>
  <c r="F12" i="26"/>
  <c r="F13" i="26"/>
  <c r="F14" i="26"/>
  <c r="F15" i="26"/>
  <c r="F16" i="26"/>
  <c r="F17" i="26"/>
  <c r="F18" i="26"/>
  <c r="F10" i="26"/>
  <c r="G10" i="26"/>
  <c r="H10" i="26"/>
  <c r="I10" i="26"/>
  <c r="J10" i="26"/>
  <c r="K10" i="26"/>
  <c r="L10" i="26"/>
  <c r="M10" i="26"/>
  <c r="N10" i="26"/>
  <c r="E11" i="26"/>
  <c r="E12" i="26"/>
  <c r="E13" i="26"/>
  <c r="E14" i="26"/>
  <c r="E15" i="26"/>
  <c r="E16" i="26"/>
  <c r="E17" i="26"/>
  <c r="E18" i="26"/>
  <c r="E19" i="26"/>
  <c r="L52" i="2" l="1"/>
  <c r="L50" i="2"/>
  <c r="L12" i="19" l="1"/>
  <c r="L14" i="19"/>
  <c r="L15" i="19"/>
  <c r="L17" i="19"/>
  <c r="L20" i="19"/>
  <c r="L21" i="19"/>
  <c r="L22" i="19"/>
  <c r="L23" i="19"/>
  <c r="L24" i="19"/>
  <c r="L26" i="19"/>
  <c r="L27" i="19"/>
  <c r="L28" i="19"/>
  <c r="L29" i="19"/>
  <c r="L30" i="19"/>
  <c r="L32" i="19"/>
  <c r="L33" i="19"/>
  <c r="L34" i="19"/>
  <c r="L35" i="19"/>
  <c r="K36" i="19"/>
  <c r="J36" i="19"/>
  <c r="I36" i="19"/>
  <c r="H36" i="19"/>
  <c r="G36" i="19"/>
  <c r="F36" i="19"/>
  <c r="L23" i="17"/>
  <c r="L10" i="2"/>
  <c r="L11" i="2"/>
  <c r="L14" i="2"/>
  <c r="L15" i="2"/>
  <c r="L18" i="2"/>
  <c r="L19" i="2"/>
  <c r="L21" i="2"/>
  <c r="L22" i="2"/>
  <c r="L25" i="2"/>
  <c r="L26" i="2"/>
  <c r="L31" i="2"/>
  <c r="L32" i="2"/>
  <c r="L34" i="2"/>
  <c r="L36" i="2"/>
  <c r="L37" i="2"/>
  <c r="J96" i="2"/>
  <c r="J98" i="2" s="1"/>
  <c r="I96" i="2"/>
  <c r="I98" i="2" s="1"/>
  <c r="H96" i="2"/>
  <c r="H98" i="2" s="1"/>
  <c r="G96" i="2"/>
  <c r="G98" i="2" s="1"/>
  <c r="F96" i="2"/>
  <c r="F98" i="2" s="1"/>
  <c r="E96" i="2"/>
  <c r="K35" i="2"/>
  <c r="J35" i="2"/>
  <c r="I35" i="2"/>
  <c r="H35" i="2"/>
  <c r="G35" i="2"/>
  <c r="F35" i="2"/>
  <c r="E33" i="2"/>
  <c r="E98" i="2" l="1"/>
  <c r="L98" i="2" s="1"/>
  <c r="L96" i="2"/>
  <c r="L33" i="2"/>
  <c r="E35" i="2"/>
  <c r="L28" i="2"/>
  <c r="L35" i="2" l="1"/>
  <c r="E19" i="37" l="1"/>
  <c r="E20" i="37" s="1"/>
  <c r="E21" i="37" s="1"/>
  <c r="I36" i="17" l="1"/>
  <c r="H36" i="17"/>
  <c r="G36" i="17"/>
  <c r="F36" i="17"/>
  <c r="K12" i="17"/>
  <c r="J12" i="17"/>
  <c r="I12" i="17"/>
  <c r="H12" i="17"/>
  <c r="G12" i="17"/>
  <c r="F12" i="17"/>
  <c r="J85" i="11"/>
  <c r="I85" i="11"/>
  <c r="H85" i="11"/>
  <c r="G85" i="11"/>
  <c r="F85" i="11"/>
  <c r="E85" i="11"/>
  <c r="K41" i="11"/>
  <c r="J41" i="11"/>
  <c r="I41" i="11"/>
  <c r="H41" i="11"/>
  <c r="G41" i="11"/>
  <c r="F41" i="11"/>
  <c r="L40" i="11"/>
  <c r="L39" i="11"/>
  <c r="L38" i="11"/>
  <c r="L37" i="11"/>
  <c r="L36" i="11"/>
  <c r="J78" i="11"/>
  <c r="I78" i="11"/>
  <c r="H78" i="11"/>
  <c r="G78" i="11"/>
  <c r="F78" i="11"/>
  <c r="E78" i="11"/>
  <c r="K34" i="11"/>
  <c r="J34" i="11"/>
  <c r="I34" i="11"/>
  <c r="H34" i="11"/>
  <c r="G34" i="11"/>
  <c r="F34" i="11"/>
  <c r="E34" i="11"/>
  <c r="L33" i="11"/>
  <c r="L32" i="11"/>
  <c r="L31" i="11"/>
  <c r="L30" i="11"/>
  <c r="L29" i="11"/>
  <c r="J71" i="11"/>
  <c r="I71" i="11"/>
  <c r="H71" i="11"/>
  <c r="G71" i="11"/>
  <c r="F71" i="11"/>
  <c r="E71" i="11"/>
  <c r="K27" i="11"/>
  <c r="J27" i="11"/>
  <c r="I27" i="11"/>
  <c r="H27" i="11"/>
  <c r="G27" i="11"/>
  <c r="F27" i="11"/>
  <c r="E27" i="11"/>
  <c r="L26" i="11"/>
  <c r="L25" i="11"/>
  <c r="L24" i="11"/>
  <c r="L23" i="11"/>
  <c r="L22" i="11"/>
  <c r="J64" i="11"/>
  <c r="I64" i="11"/>
  <c r="H64" i="11"/>
  <c r="G64" i="11"/>
  <c r="F64" i="11"/>
  <c r="E64" i="11"/>
  <c r="H20" i="11"/>
  <c r="G20" i="11"/>
  <c r="F20" i="11"/>
  <c r="L19" i="11"/>
  <c r="L18" i="11"/>
  <c r="L17" i="11"/>
  <c r="L16" i="11"/>
  <c r="L15" i="11"/>
  <c r="J57" i="11"/>
  <c r="I57" i="11"/>
  <c r="H57" i="11"/>
  <c r="G57" i="11"/>
  <c r="F57" i="11"/>
  <c r="K13" i="11"/>
  <c r="J13" i="11"/>
  <c r="I13" i="11"/>
  <c r="H13" i="11"/>
  <c r="G13" i="11"/>
  <c r="F13" i="11"/>
  <c r="L12" i="11"/>
  <c r="L11" i="11"/>
  <c r="L9" i="11"/>
  <c r="L8" i="11"/>
  <c r="L71" i="11" l="1"/>
  <c r="L57" i="11"/>
  <c r="J122" i="3"/>
  <c r="I122" i="3"/>
  <c r="H122" i="3"/>
  <c r="G122" i="3"/>
  <c r="F122" i="3"/>
  <c r="E122" i="3"/>
  <c r="L36" i="17"/>
  <c r="G87" i="11"/>
  <c r="J43" i="11"/>
  <c r="L41" i="11"/>
  <c r="H43" i="11"/>
  <c r="I43" i="11"/>
  <c r="F43" i="11"/>
  <c r="G43" i="11"/>
  <c r="K43" i="11"/>
  <c r="E87" i="11"/>
  <c r="E43" i="11"/>
  <c r="I87" i="11"/>
  <c r="J87" i="11"/>
  <c r="H87" i="11"/>
  <c r="F87" i="11"/>
  <c r="L12" i="17"/>
  <c r="L36" i="19"/>
  <c r="L13" i="11"/>
  <c r="L20" i="11"/>
  <c r="L27" i="11"/>
  <c r="L34" i="11"/>
  <c r="L87" i="11" l="1"/>
  <c r="L43" i="11"/>
  <c r="J35" i="40" l="1"/>
  <c r="I35" i="40"/>
  <c r="H35" i="40"/>
  <c r="G35" i="40"/>
  <c r="F35" i="40"/>
  <c r="E35" i="40"/>
  <c r="L10" i="40"/>
  <c r="L11" i="40"/>
  <c r="L12" i="40"/>
  <c r="L13" i="40"/>
  <c r="L16" i="40"/>
  <c r="L9" i="40"/>
  <c r="F17" i="40"/>
  <c r="G17" i="40"/>
  <c r="H17" i="40"/>
  <c r="I17" i="40"/>
  <c r="J17" i="40"/>
  <c r="K17" i="40"/>
  <c r="E17" i="40"/>
  <c r="C2" i="40"/>
  <c r="L40" i="3"/>
  <c r="J61" i="3"/>
  <c r="L10" i="3"/>
  <c r="L11" i="3"/>
  <c r="L13" i="3"/>
  <c r="L14" i="3"/>
  <c r="L17" i="3"/>
  <c r="L18" i="3"/>
  <c r="L19" i="3"/>
  <c r="L21" i="3"/>
  <c r="L22" i="3"/>
  <c r="L23" i="3"/>
  <c r="L25" i="3"/>
  <c r="L26" i="3"/>
  <c r="C2" i="3"/>
  <c r="L47" i="2"/>
  <c r="L48" i="2"/>
  <c r="L49" i="2"/>
  <c r="L53" i="2"/>
  <c r="L54" i="2"/>
  <c r="L55" i="2"/>
  <c r="J75" i="2"/>
  <c r="J80" i="2" s="1"/>
  <c r="J101" i="2" s="1"/>
  <c r="I75" i="2"/>
  <c r="I80" i="2" s="1"/>
  <c r="I101" i="2" s="1"/>
  <c r="H75" i="2"/>
  <c r="H80" i="2" s="1"/>
  <c r="H101" i="2" s="1"/>
  <c r="G75" i="2"/>
  <c r="G80" i="2" s="1"/>
  <c r="G101" i="2" s="1"/>
  <c r="F75" i="2"/>
  <c r="F80" i="2" s="1"/>
  <c r="F101" i="2" s="1"/>
  <c r="E75" i="2"/>
  <c r="K38" i="2"/>
  <c r="J38" i="2"/>
  <c r="I38" i="2"/>
  <c r="H38" i="2"/>
  <c r="G38" i="2"/>
  <c r="F38" i="2"/>
  <c r="E12" i="2"/>
  <c r="E17" i="2" s="1"/>
  <c r="C2" i="2"/>
  <c r="L35" i="40" l="1"/>
  <c r="E80" i="2"/>
  <c r="L80" i="2" s="1"/>
  <c r="L75" i="2"/>
  <c r="E38" i="2"/>
  <c r="E46" i="2" s="1"/>
  <c r="E56" i="2" s="1"/>
  <c r="E63" i="2" s="1"/>
  <c r="J109" i="2"/>
  <c r="J119" i="2" s="1"/>
  <c r="J126" i="2" s="1"/>
  <c r="I61" i="3"/>
  <c r="H61" i="3"/>
  <c r="K61" i="3"/>
  <c r="F61" i="3"/>
  <c r="G61" i="3"/>
  <c r="E61" i="3"/>
  <c r="K46" i="2"/>
  <c r="K56" i="2" s="1"/>
  <c r="K63" i="2" s="1"/>
  <c r="J46" i="2"/>
  <c r="J56" i="2" s="1"/>
  <c r="J63" i="2" s="1"/>
  <c r="F109" i="2"/>
  <c r="F119" i="2" s="1"/>
  <c r="F126" i="2" s="1"/>
  <c r="G109" i="2"/>
  <c r="G119" i="2" s="1"/>
  <c r="G126" i="2" s="1"/>
  <c r="H109" i="2"/>
  <c r="H119" i="2" s="1"/>
  <c r="H126" i="2" s="1"/>
  <c r="I109" i="2"/>
  <c r="I119" i="2" s="1"/>
  <c r="I126" i="2" s="1"/>
  <c r="L12" i="2"/>
  <c r="L17" i="2"/>
  <c r="L17" i="40"/>
  <c r="G46" i="2"/>
  <c r="G56" i="2" s="1"/>
  <c r="G63" i="2" s="1"/>
  <c r="H46" i="2"/>
  <c r="H56" i="2" s="1"/>
  <c r="H63" i="2" s="1"/>
  <c r="I46" i="2"/>
  <c r="I56" i="2" s="1"/>
  <c r="I63" i="2" s="1"/>
  <c r="F46" i="2"/>
  <c r="F56" i="2" s="1"/>
  <c r="F63" i="2" s="1"/>
  <c r="L60" i="3"/>
  <c r="E101" i="2" l="1"/>
  <c r="L101" i="2" s="1"/>
  <c r="L63" i="2"/>
  <c r="L122" i="3"/>
  <c r="C122" i="3" s="1"/>
  <c r="L51" i="2"/>
  <c r="L56" i="2"/>
  <c r="L61" i="3"/>
  <c r="C61" i="3" s="1"/>
  <c r="L38" i="2"/>
  <c r="L46" i="2"/>
  <c r="E109" i="2" l="1"/>
  <c r="L109" i="2" s="1"/>
  <c r="L25" i="40"/>
  <c r="L7" i="40"/>
  <c r="L5" i="11"/>
  <c r="L49" i="11"/>
  <c r="L37" i="3"/>
  <c r="L98" i="3"/>
  <c r="L7" i="3"/>
  <c r="F95" i="92" l="1"/>
  <c r="F86" i="92"/>
  <c r="F518" i="92"/>
  <c r="M50" i="92"/>
  <c r="M41" i="92"/>
  <c r="F364" i="94"/>
  <c r="F329" i="94"/>
  <c r="F410" i="92"/>
  <c r="F274" i="94"/>
  <c r="F363" i="94"/>
  <c r="F275" i="94"/>
  <c r="F229" i="94"/>
  <c r="F189" i="94"/>
  <c r="F396" i="94"/>
  <c r="F330" i="94"/>
  <c r="F146" i="94"/>
  <c r="F107" i="94"/>
  <c r="F401" i="92"/>
  <c r="F392" i="92"/>
  <c r="F395" i="94"/>
  <c r="F328" i="94"/>
  <c r="F106" i="94"/>
  <c r="F428" i="92"/>
  <c r="F419" i="92"/>
  <c r="F149" i="94"/>
  <c r="F104" i="92"/>
  <c r="F332" i="94"/>
  <c r="F331" i="94"/>
  <c r="F148" i="94"/>
  <c r="F68" i="92"/>
  <c r="F333" i="94"/>
  <c r="F276" i="94"/>
  <c r="F77" i="92"/>
  <c r="F277" i="94"/>
  <c r="F187" i="94"/>
  <c r="F113" i="92"/>
  <c r="F147" i="94"/>
  <c r="F109" i="94"/>
  <c r="F227" i="94"/>
  <c r="F273" i="94"/>
  <c r="F186" i="94"/>
  <c r="F228" i="94"/>
  <c r="F108" i="94"/>
  <c r="F226" i="94"/>
  <c r="F188" i="94"/>
  <c r="E119" i="2"/>
  <c r="L119" i="2" s="1"/>
  <c r="F59" i="92"/>
  <c r="F50" i="92"/>
  <c r="L8" i="2"/>
  <c r="G31" i="37"/>
  <c r="C31" i="37"/>
  <c r="E126" i="2" l="1"/>
  <c r="L126" i="2" s="1"/>
  <c r="F37" i="94"/>
  <c r="F36" i="94"/>
  <c r="F69" i="94"/>
  <c r="F68" i="94"/>
  <c r="F23" i="92"/>
  <c r="F14" i="92"/>
  <c r="F67" i="94"/>
  <c r="F35" i="94"/>
  <c r="B4" i="85"/>
  <c r="B4" i="84"/>
  <c r="P259" i="92" s="1"/>
  <c r="B4" i="88"/>
  <c r="B4" i="82"/>
  <c r="B4" i="83"/>
  <c r="B4" i="90"/>
  <c r="B21" i="90" s="1"/>
  <c r="B38" i="90" s="1"/>
  <c r="B55" i="90" s="1"/>
  <c r="B72" i="90" s="1"/>
  <c r="B89" i="90" s="1"/>
  <c r="B106" i="90" s="1"/>
  <c r="B4" i="87"/>
  <c r="B4" i="86"/>
  <c r="H4" i="13"/>
  <c r="H13" i="13" s="1"/>
  <c r="H22" i="13" s="1"/>
  <c r="H31" i="13" s="1"/>
  <c r="H40" i="13" s="1"/>
  <c r="H49" i="13" s="1"/>
  <c r="H58" i="13" s="1"/>
  <c r="H67" i="13" s="1"/>
  <c r="M4" i="82"/>
  <c r="I4" i="77"/>
  <c r="N4" i="88"/>
  <c r="G4" i="90"/>
  <c r="G21" i="90" s="1"/>
  <c r="G38" i="90" s="1"/>
  <c r="G55" i="90" s="1"/>
  <c r="G72" i="90" s="1"/>
  <c r="G89" i="90" s="1"/>
  <c r="G106" i="90" s="1"/>
  <c r="K4" i="87"/>
  <c r="K4" i="84"/>
  <c r="Q259" i="92" s="1"/>
  <c r="K4" i="85"/>
  <c r="K4" i="83"/>
  <c r="B15" i="79"/>
  <c r="C13" i="79" s="1"/>
  <c r="B4" i="77"/>
  <c r="B4" i="79"/>
  <c r="N146" i="26"/>
  <c r="M146" i="26" s="1"/>
  <c r="L146" i="26" s="1"/>
  <c r="K146" i="26" s="1"/>
  <c r="J146" i="26" s="1"/>
  <c r="I146" i="26" s="1"/>
  <c r="H146" i="26" s="1"/>
  <c r="N126" i="26"/>
  <c r="M126" i="26" s="1"/>
  <c r="L126" i="26" s="1"/>
  <c r="K126" i="26" s="1"/>
  <c r="J126" i="26" s="1"/>
  <c r="I126" i="26" s="1"/>
  <c r="B126" i="26" s="1"/>
  <c r="N106" i="26"/>
  <c r="M106" i="26" s="1"/>
  <c r="L106" i="26" s="1"/>
  <c r="K106" i="26" s="1"/>
  <c r="J106" i="26" s="1"/>
  <c r="B4" i="62"/>
  <c r="N86" i="26"/>
  <c r="M86" i="26" s="1"/>
  <c r="L86" i="26" s="1"/>
  <c r="K86" i="26" s="1"/>
  <c r="N66" i="26"/>
  <c r="M66" i="26" s="1"/>
  <c r="L66" i="26" s="1"/>
  <c r="N46" i="26"/>
  <c r="M46" i="26" s="1"/>
  <c r="B4" i="17"/>
  <c r="B4" i="19"/>
  <c r="N26" i="26"/>
  <c r="B16" i="62"/>
  <c r="C14" i="62" s="1"/>
  <c r="E97" i="3"/>
  <c r="C95" i="3" s="1"/>
  <c r="B28" i="17"/>
  <c r="B41" i="19"/>
  <c r="B4" i="13"/>
  <c r="B13" i="13" s="1"/>
  <c r="B22" i="13" s="1"/>
  <c r="B31" i="13" s="1"/>
  <c r="B40" i="13" s="1"/>
  <c r="B49" i="13" s="1"/>
  <c r="B58" i="13" s="1"/>
  <c r="B67" i="13" s="1"/>
  <c r="E6" i="40"/>
  <c r="C4" i="40" s="1"/>
  <c r="E24" i="40"/>
  <c r="C20" i="40" s="1"/>
  <c r="E48" i="11"/>
  <c r="C46" i="11" s="1"/>
  <c r="E68" i="3"/>
  <c r="C64" i="3" s="1"/>
  <c r="E106" i="2"/>
  <c r="H32" i="37"/>
  <c r="I32" i="37"/>
  <c r="E70" i="2"/>
  <c r="C66" i="2" s="1"/>
  <c r="E43" i="2"/>
  <c r="E4" i="11"/>
  <c r="E6" i="3"/>
  <c r="E36" i="3"/>
  <c r="E7" i="2"/>
  <c r="C5" i="2" s="1"/>
  <c r="E32" i="37"/>
  <c r="D32" i="37"/>
  <c r="F30" i="96" l="1"/>
  <c r="F30" i="97"/>
  <c r="F22" i="97"/>
  <c r="F22" i="96"/>
  <c r="Q79" i="92"/>
  <c r="Q88" i="92"/>
  <c r="F12" i="96"/>
  <c r="F12" i="97"/>
  <c r="F4" i="96"/>
  <c r="F4" i="97"/>
  <c r="G30" i="97"/>
  <c r="H30" i="97" s="1"/>
  <c r="I30" i="97" s="1"/>
  <c r="J30" i="97" s="1"/>
  <c r="K30" i="97" s="1"/>
  <c r="G22" i="97"/>
  <c r="H22" i="97" s="1"/>
  <c r="I22" i="97" s="1"/>
  <c r="J22" i="97" s="1"/>
  <c r="K22" i="97" s="1"/>
  <c r="G22" i="96"/>
  <c r="H22" i="96" s="1"/>
  <c r="I22" i="96" s="1"/>
  <c r="J22" i="96" s="1"/>
  <c r="K22" i="96" s="1"/>
  <c r="G30" i="96"/>
  <c r="H30" i="96" s="1"/>
  <c r="I30" i="96" s="1"/>
  <c r="J30" i="96" s="1"/>
  <c r="K30" i="96" s="1"/>
  <c r="P79" i="92"/>
  <c r="P88" i="92"/>
  <c r="G12" i="96"/>
  <c r="H12" i="96" s="1"/>
  <c r="I12" i="96" s="1"/>
  <c r="J12" i="96" s="1"/>
  <c r="K12" i="96" s="1"/>
  <c r="G12" i="97"/>
  <c r="H12" i="97" s="1"/>
  <c r="I12" i="97" s="1"/>
  <c r="J12" i="97" s="1"/>
  <c r="K12" i="97" s="1"/>
  <c r="G4" i="96"/>
  <c r="H4" i="96" s="1"/>
  <c r="I4" i="96" s="1"/>
  <c r="J4" i="96" s="1"/>
  <c r="K4" i="96" s="1"/>
  <c r="G4" i="97"/>
  <c r="H4" i="97" s="1"/>
  <c r="I4" i="97" s="1"/>
  <c r="J4" i="97" s="1"/>
  <c r="K4" i="97" s="1"/>
  <c r="J259" i="92"/>
  <c r="S259" i="92" s="1"/>
  <c r="V259" i="92" s="1"/>
  <c r="Q124" i="92"/>
  <c r="Q196" i="92"/>
  <c r="Q187" i="92"/>
  <c r="P124" i="92"/>
  <c r="I259" i="92"/>
  <c r="R259" i="92" s="1"/>
  <c r="U259" i="92" s="1"/>
  <c r="P187" i="92"/>
  <c r="P196" i="92"/>
  <c r="J124" i="92"/>
  <c r="J187" i="92"/>
  <c r="J196" i="92"/>
  <c r="I124" i="92"/>
  <c r="I187" i="92"/>
  <c r="I196" i="92"/>
  <c r="I11" i="77"/>
  <c r="Q369" i="94"/>
  <c r="Q337" i="94"/>
  <c r="C26" i="17"/>
  <c r="L2" i="87"/>
  <c r="Q41" i="94"/>
  <c r="Q9" i="94"/>
  <c r="Q7" i="92"/>
  <c r="K26" i="87"/>
  <c r="J115" i="92"/>
  <c r="B19" i="85"/>
  <c r="P430" i="92"/>
  <c r="P448" i="92"/>
  <c r="P439" i="92"/>
  <c r="P493" i="92"/>
  <c r="P475" i="92"/>
  <c r="P484" i="92"/>
  <c r="P466" i="92"/>
  <c r="P457" i="92"/>
  <c r="P502" i="92"/>
  <c r="B17" i="86"/>
  <c r="H4" i="86"/>
  <c r="C39" i="19"/>
  <c r="M25" i="82"/>
  <c r="Q52" i="92"/>
  <c r="J205" i="92"/>
  <c r="J133" i="92"/>
  <c r="J223" i="92"/>
  <c r="J232" i="92"/>
  <c r="J241" i="92"/>
  <c r="J178" i="92"/>
  <c r="J151" i="92"/>
  <c r="J142" i="92"/>
  <c r="J160" i="92"/>
  <c r="Q61" i="92"/>
  <c r="Q70" i="92"/>
  <c r="J169" i="92"/>
  <c r="J214" i="92"/>
  <c r="J250" i="92"/>
  <c r="B26" i="83"/>
  <c r="I340" i="92"/>
  <c r="I304" i="92"/>
  <c r="I295" i="92"/>
  <c r="I376" i="92"/>
  <c r="I331" i="92"/>
  <c r="I322" i="92"/>
  <c r="I313" i="92"/>
  <c r="P169" i="92"/>
  <c r="I367" i="92"/>
  <c r="I358" i="92"/>
  <c r="I277" i="92"/>
  <c r="P241" i="92"/>
  <c r="P232" i="92"/>
  <c r="P160" i="92"/>
  <c r="I349" i="92"/>
  <c r="I268" i="92"/>
  <c r="P214" i="92"/>
  <c r="P106" i="92"/>
  <c r="P133" i="92"/>
  <c r="P223" i="92"/>
  <c r="P97" i="92"/>
  <c r="P205" i="92"/>
  <c r="P151" i="92"/>
  <c r="P142" i="92"/>
  <c r="P178" i="92"/>
  <c r="I286" i="92"/>
  <c r="P250" i="92"/>
  <c r="K26" i="83"/>
  <c r="Q133" i="92"/>
  <c r="Q205" i="92"/>
  <c r="Q241" i="92"/>
  <c r="Q151" i="92"/>
  <c r="Q142" i="92"/>
  <c r="Q223" i="92"/>
  <c r="Q250" i="92"/>
  <c r="Q169" i="92"/>
  <c r="Q160" i="92"/>
  <c r="Q214" i="92"/>
  <c r="Q232" i="92"/>
  <c r="J331" i="92"/>
  <c r="J322" i="92"/>
  <c r="J313" i="92"/>
  <c r="J376" i="92"/>
  <c r="J367" i="92"/>
  <c r="J286" i="92"/>
  <c r="J340" i="92"/>
  <c r="J295" i="92"/>
  <c r="J304" i="92"/>
  <c r="Q106" i="92"/>
  <c r="Q178" i="92"/>
  <c r="J349" i="92"/>
  <c r="J268" i="92"/>
  <c r="Q97" i="92"/>
  <c r="J277" i="92"/>
  <c r="J358" i="92"/>
  <c r="B25" i="82"/>
  <c r="P52" i="92"/>
  <c r="I205" i="92"/>
  <c r="I178" i="92"/>
  <c r="I223" i="92"/>
  <c r="I232" i="92"/>
  <c r="I241" i="92"/>
  <c r="I160" i="92"/>
  <c r="P70" i="92"/>
  <c r="P61" i="92"/>
  <c r="I142" i="92"/>
  <c r="I133" i="92"/>
  <c r="I214" i="92"/>
  <c r="I151" i="92"/>
  <c r="I169" i="92"/>
  <c r="I250" i="92"/>
  <c r="L2" i="85"/>
  <c r="Q448" i="92"/>
  <c r="Q484" i="92"/>
  <c r="Q430" i="92"/>
  <c r="Q466" i="92"/>
  <c r="Q493" i="92"/>
  <c r="Q457" i="92"/>
  <c r="Q475" i="92"/>
  <c r="Q439" i="92"/>
  <c r="K19" i="85"/>
  <c r="Q502" i="92"/>
  <c r="B21" i="88"/>
  <c r="P235" i="94"/>
  <c r="P114" i="94"/>
  <c r="P194" i="94"/>
  <c r="P154" i="94"/>
  <c r="P284" i="94"/>
  <c r="P421" i="92"/>
  <c r="P74" i="94"/>
  <c r="P412" i="92"/>
  <c r="P394" i="92"/>
  <c r="P403" i="92"/>
  <c r="P385" i="92"/>
  <c r="K25" i="84"/>
  <c r="Q260" i="92" s="1"/>
  <c r="Q286" i="92"/>
  <c r="Q268" i="92"/>
  <c r="Q313" i="92"/>
  <c r="Q295" i="92"/>
  <c r="Q304" i="92"/>
  <c r="Q358" i="92"/>
  <c r="Q322" i="92"/>
  <c r="Q277" i="92"/>
  <c r="Q340" i="92"/>
  <c r="Q367" i="92"/>
  <c r="Q349" i="92"/>
  <c r="Q331" i="92"/>
  <c r="Q376" i="92"/>
  <c r="B25" i="84"/>
  <c r="P260" i="92" s="1"/>
  <c r="P367" i="92"/>
  <c r="P277" i="92"/>
  <c r="P349" i="92"/>
  <c r="P376" i="92"/>
  <c r="P286" i="92"/>
  <c r="P358" i="92"/>
  <c r="P313" i="92"/>
  <c r="P322" i="92"/>
  <c r="P331" i="92"/>
  <c r="P340" i="92"/>
  <c r="P295" i="92"/>
  <c r="P268" i="92"/>
  <c r="P304" i="92"/>
  <c r="B11" i="77"/>
  <c r="P369" i="94"/>
  <c r="P337" i="94"/>
  <c r="N21" i="88"/>
  <c r="Q284" i="94"/>
  <c r="Q235" i="94"/>
  <c r="Q412" i="92"/>
  <c r="Q114" i="94"/>
  <c r="Q154" i="94"/>
  <c r="Q74" i="94"/>
  <c r="Q194" i="94"/>
  <c r="Q421" i="92"/>
  <c r="Q394" i="92"/>
  <c r="Q385" i="92"/>
  <c r="Q403" i="92"/>
  <c r="B26" i="87"/>
  <c r="P7" i="92"/>
  <c r="P41" i="94"/>
  <c r="I115" i="92"/>
  <c r="P9" i="94"/>
  <c r="I38" i="90"/>
  <c r="P46" i="82"/>
  <c r="P67" i="82" s="1"/>
  <c r="P88" i="82" s="1"/>
  <c r="P109" i="82" s="1"/>
  <c r="P130" i="82" s="1"/>
  <c r="Q38" i="88"/>
  <c r="Q55" i="88" s="1"/>
  <c r="Q72" i="88" s="1"/>
  <c r="Q89" i="88" s="1"/>
  <c r="Q106" i="88" s="1"/>
  <c r="M47" i="87"/>
  <c r="M68" i="87" s="1"/>
  <c r="M90" i="87" s="1"/>
  <c r="M111" i="87" s="1"/>
  <c r="M132" i="87" s="1"/>
  <c r="N46" i="84"/>
  <c r="N67" i="84" s="1"/>
  <c r="N88" i="84" s="1"/>
  <c r="N109" i="84" s="1"/>
  <c r="N130" i="84" s="1"/>
  <c r="L18" i="77"/>
  <c r="M18" i="77" s="1"/>
  <c r="K22" i="13"/>
  <c r="N48" i="83"/>
  <c r="N70" i="83" s="1"/>
  <c r="N92" i="83" s="1"/>
  <c r="N114" i="83" s="1"/>
  <c r="N136" i="83" s="1"/>
  <c r="N34" i="85"/>
  <c r="N49" i="85" s="1"/>
  <c r="N64" i="85" s="1"/>
  <c r="N79" i="85" s="1"/>
  <c r="N94" i="85" s="1"/>
  <c r="K31" i="86"/>
  <c r="E46" i="82"/>
  <c r="E67" i="82" s="1"/>
  <c r="E88" i="82" s="1"/>
  <c r="E109" i="82" s="1"/>
  <c r="E130" i="82" s="1"/>
  <c r="E31" i="86"/>
  <c r="M513" i="92" s="1"/>
  <c r="O513" i="92" s="1"/>
  <c r="Q21" i="88"/>
  <c r="D47" i="87"/>
  <c r="D68" i="87" s="1"/>
  <c r="D90" i="87" s="1"/>
  <c r="D111" i="87" s="1"/>
  <c r="D132" i="87" s="1"/>
  <c r="E34" i="85"/>
  <c r="E49" i="85" s="1"/>
  <c r="E64" i="85" s="1"/>
  <c r="E79" i="85" s="1"/>
  <c r="E94" i="85" s="1"/>
  <c r="E38" i="88"/>
  <c r="E55" i="88" s="1"/>
  <c r="E72" i="88" s="1"/>
  <c r="E89" i="88" s="1"/>
  <c r="E106" i="88" s="1"/>
  <c r="D38" i="90"/>
  <c r="I21" i="90"/>
  <c r="J21" i="90" s="1"/>
  <c r="N25" i="84"/>
  <c r="N26" i="83"/>
  <c r="M26" i="87"/>
  <c r="P25" i="82"/>
  <c r="E48" i="83"/>
  <c r="E70" i="83" s="1"/>
  <c r="E92" i="83" s="1"/>
  <c r="E114" i="83" s="1"/>
  <c r="E136" i="83" s="1"/>
  <c r="K13" i="13"/>
  <c r="L13" i="13" s="1"/>
  <c r="E46" i="84"/>
  <c r="E67" i="84" s="1"/>
  <c r="E88" i="84" s="1"/>
  <c r="E109" i="84" s="1"/>
  <c r="E130" i="84" s="1"/>
  <c r="L11" i="77"/>
  <c r="M11" i="77" s="1"/>
  <c r="N11" i="77" s="1"/>
  <c r="N19" i="85"/>
  <c r="K18" i="86"/>
  <c r="L18" i="86" s="1"/>
  <c r="E21" i="88"/>
  <c r="D26" i="87"/>
  <c r="N4" i="83"/>
  <c r="L2" i="83" s="1"/>
  <c r="E18" i="86"/>
  <c r="M512" i="92" s="1"/>
  <c r="O512" i="92" s="1"/>
  <c r="E25" i="84"/>
  <c r="Q4" i="88"/>
  <c r="O2" i="88" s="1"/>
  <c r="E19" i="85"/>
  <c r="E26" i="83"/>
  <c r="D21" i="90"/>
  <c r="E21" i="90" s="1"/>
  <c r="E25" i="82"/>
  <c r="E18" i="77"/>
  <c r="F18" i="77" s="1"/>
  <c r="F15" i="79"/>
  <c r="G4" i="79"/>
  <c r="E15" i="79"/>
  <c r="F4" i="79"/>
  <c r="M116" i="92" s="1"/>
  <c r="E11" i="77"/>
  <c r="F11" i="77" s="1"/>
  <c r="G11" i="77" s="1"/>
  <c r="G15" i="79"/>
  <c r="H15" i="79" s="1"/>
  <c r="I15" i="79" s="1"/>
  <c r="J15" i="79" s="1"/>
  <c r="K15" i="79" s="1"/>
  <c r="C104" i="2"/>
  <c r="C41" i="2"/>
  <c r="H126" i="26"/>
  <c r="G126" i="26" s="1"/>
  <c r="F126" i="26" s="1"/>
  <c r="E126" i="26" s="1"/>
  <c r="J86" i="26"/>
  <c r="I86" i="26" s="1"/>
  <c r="H86" i="26" s="1"/>
  <c r="G86" i="26" s="1"/>
  <c r="F86" i="26" s="1"/>
  <c r="E86" i="26" s="1"/>
  <c r="B86" i="26"/>
  <c r="L46" i="26"/>
  <c r="K46" i="26" s="1"/>
  <c r="J46" i="26" s="1"/>
  <c r="I46" i="26" s="1"/>
  <c r="H46" i="26" s="1"/>
  <c r="G46" i="26" s="1"/>
  <c r="F46" i="26" s="1"/>
  <c r="E46" i="26" s="1"/>
  <c r="B46" i="26"/>
  <c r="M26" i="26"/>
  <c r="L26" i="26" s="1"/>
  <c r="K26" i="26" s="1"/>
  <c r="J26" i="26" s="1"/>
  <c r="I26" i="26" s="1"/>
  <c r="H26" i="26" s="1"/>
  <c r="G26" i="26" s="1"/>
  <c r="F26" i="26" s="1"/>
  <c r="E26" i="26" s="1"/>
  <c r="C25" i="26"/>
  <c r="C45" i="26" s="1"/>
  <c r="C65" i="26" s="1"/>
  <c r="C85" i="26" s="1"/>
  <c r="C105" i="26" s="1"/>
  <c r="C125" i="26" s="1"/>
  <c r="C145" i="26" s="1"/>
  <c r="B26" i="26"/>
  <c r="I106" i="26"/>
  <c r="H106" i="26" s="1"/>
  <c r="G106" i="26" s="1"/>
  <c r="F106" i="26" s="1"/>
  <c r="E106" i="26" s="1"/>
  <c r="B106" i="26"/>
  <c r="G146" i="26"/>
  <c r="F146" i="26" s="1"/>
  <c r="E146" i="26" s="1"/>
  <c r="B146" i="26"/>
  <c r="B6" i="26"/>
  <c r="M6" i="26"/>
  <c r="L6" i="26" s="1"/>
  <c r="K6" i="26" s="1"/>
  <c r="J6" i="26" s="1"/>
  <c r="I6" i="26" s="1"/>
  <c r="H6" i="26" s="1"/>
  <c r="G6" i="26" s="1"/>
  <c r="F6" i="26" s="1"/>
  <c r="K66" i="26"/>
  <c r="J66" i="26" s="1"/>
  <c r="I66" i="26" s="1"/>
  <c r="H66" i="26" s="1"/>
  <c r="G66" i="26" s="1"/>
  <c r="F66" i="26" s="1"/>
  <c r="E66" i="26" s="1"/>
  <c r="B66" i="26"/>
  <c r="C22" i="40"/>
  <c r="C68" i="2"/>
  <c r="C66" i="3"/>
  <c r="C34" i="3"/>
  <c r="C4" i="3"/>
  <c r="G25" i="40"/>
  <c r="H25" i="40" s="1"/>
  <c r="I25" i="40" s="1"/>
  <c r="J25" i="40" s="1"/>
  <c r="K25" i="40" s="1"/>
  <c r="G28" i="17"/>
  <c r="H28" i="17" s="1"/>
  <c r="I28" i="17" s="1"/>
  <c r="J28" i="17" s="1"/>
  <c r="K28" i="17" s="1"/>
  <c r="G41" i="19"/>
  <c r="H41" i="19" s="1"/>
  <c r="I41" i="19" s="1"/>
  <c r="J41" i="19" s="1"/>
  <c r="K41" i="19" s="1"/>
  <c r="F25" i="40"/>
  <c r="F28" i="17"/>
  <c r="F41" i="19"/>
  <c r="F7" i="40"/>
  <c r="E13" i="13"/>
  <c r="F13" i="13" s="1"/>
  <c r="F4" i="19"/>
  <c r="F4" i="17"/>
  <c r="G7" i="40"/>
  <c r="G4" i="19"/>
  <c r="G4" i="17"/>
  <c r="E22" i="13"/>
  <c r="G32" i="37"/>
  <c r="F69" i="3"/>
  <c r="F107" i="2"/>
  <c r="F49" i="11"/>
  <c r="F98" i="3"/>
  <c r="F71" i="2"/>
  <c r="G49" i="11"/>
  <c r="H49" i="11" s="1"/>
  <c r="I49" i="11" s="1"/>
  <c r="J49" i="11" s="1"/>
  <c r="K49" i="11" s="1"/>
  <c r="G107" i="2"/>
  <c r="H107" i="2" s="1"/>
  <c r="I107" i="2" s="1"/>
  <c r="J107" i="2" s="1"/>
  <c r="K107" i="2" s="1"/>
  <c r="G69" i="3"/>
  <c r="H69" i="3" s="1"/>
  <c r="I69" i="3" s="1"/>
  <c r="J69" i="3" s="1"/>
  <c r="K69" i="3" s="1"/>
  <c r="G98" i="3"/>
  <c r="H98" i="3" s="1"/>
  <c r="I98" i="3" s="1"/>
  <c r="J98" i="3" s="1"/>
  <c r="K98" i="3" s="1"/>
  <c r="G71" i="2"/>
  <c r="H71" i="2" s="1"/>
  <c r="I71" i="2" s="1"/>
  <c r="J71" i="2" s="1"/>
  <c r="K71" i="2" s="1"/>
  <c r="G37" i="3"/>
  <c r="G7" i="3"/>
  <c r="H7" i="3" s="1"/>
  <c r="I7" i="3" s="1"/>
  <c r="J7" i="3" s="1"/>
  <c r="K7" i="3" s="1"/>
  <c r="G5" i="11"/>
  <c r="H5" i="11" s="1"/>
  <c r="I5" i="11" s="1"/>
  <c r="J5" i="11" s="1"/>
  <c r="K5" i="11" s="1"/>
  <c r="G44" i="2"/>
  <c r="G8" i="2"/>
  <c r="C32" i="37"/>
  <c r="F37" i="3"/>
  <c r="F44" i="2"/>
  <c r="F7" i="3"/>
  <c r="F5" i="11"/>
  <c r="F8" i="2"/>
  <c r="F513" i="92" l="1"/>
  <c r="F90" i="92"/>
  <c r="F81" i="92"/>
  <c r="S124" i="92"/>
  <c r="V124" i="92" s="1"/>
  <c r="E12" i="96"/>
  <c r="E12" i="97"/>
  <c r="E4" i="96"/>
  <c r="E4" i="97"/>
  <c r="E30" i="96"/>
  <c r="E30" i="97"/>
  <c r="E22" i="97"/>
  <c r="E22" i="96"/>
  <c r="P512" i="92"/>
  <c r="F89" i="92"/>
  <c r="F80" i="92"/>
  <c r="F512" i="92"/>
  <c r="P80" i="92"/>
  <c r="P89" i="92"/>
  <c r="Q80" i="92"/>
  <c r="Q89" i="92"/>
  <c r="S187" i="92"/>
  <c r="V187" i="92" s="1"/>
  <c r="E6" i="26"/>
  <c r="R124" i="92"/>
  <c r="U124" i="92" s="1"/>
  <c r="S196" i="92"/>
  <c r="V196" i="92" s="1"/>
  <c r="J260" i="92"/>
  <c r="S260" i="92" s="1"/>
  <c r="V260" i="92" s="1"/>
  <c r="Q125" i="92"/>
  <c r="Q188" i="92"/>
  <c r="Q197" i="92"/>
  <c r="P125" i="92"/>
  <c r="I260" i="92"/>
  <c r="R260" i="92" s="1"/>
  <c r="U260" i="92" s="1"/>
  <c r="P188" i="92"/>
  <c r="P197" i="92"/>
  <c r="R196" i="92"/>
  <c r="U196" i="92" s="1"/>
  <c r="R187" i="92"/>
  <c r="U187" i="92" s="1"/>
  <c r="I125" i="92"/>
  <c r="I188" i="92"/>
  <c r="I197" i="92"/>
  <c r="J125" i="92"/>
  <c r="J188" i="92"/>
  <c r="J197" i="92"/>
  <c r="R331" i="92"/>
  <c r="U331" i="92" s="1"/>
  <c r="S232" i="92"/>
  <c r="V232" i="92" s="1"/>
  <c r="S367" i="92"/>
  <c r="V367" i="92" s="1"/>
  <c r="S358" i="92"/>
  <c r="V358" i="92" s="1"/>
  <c r="R367" i="92"/>
  <c r="U367" i="92" s="1"/>
  <c r="S133" i="92"/>
  <c r="V133" i="92" s="1"/>
  <c r="S142" i="92"/>
  <c r="V142" i="92" s="1"/>
  <c r="R151" i="92"/>
  <c r="U151" i="92" s="1"/>
  <c r="R133" i="92"/>
  <c r="U133" i="92" s="1"/>
  <c r="R241" i="92"/>
  <c r="U241" i="92" s="1"/>
  <c r="S268" i="92"/>
  <c r="V268" i="92" s="1"/>
  <c r="S295" i="92"/>
  <c r="V295" i="92" s="1"/>
  <c r="S331" i="92"/>
  <c r="V331" i="92" s="1"/>
  <c r="R295" i="92"/>
  <c r="U295" i="92" s="1"/>
  <c r="R214" i="92"/>
  <c r="U214" i="92" s="1"/>
  <c r="R205" i="92"/>
  <c r="U205" i="92" s="1"/>
  <c r="R349" i="92"/>
  <c r="U349" i="92" s="1"/>
  <c r="R142" i="92"/>
  <c r="U142" i="92" s="1"/>
  <c r="R232" i="92"/>
  <c r="U232" i="92" s="1"/>
  <c r="S349" i="92"/>
  <c r="V349" i="92" s="1"/>
  <c r="R286" i="92"/>
  <c r="U286" i="92" s="1"/>
  <c r="S160" i="92"/>
  <c r="V160" i="92" s="1"/>
  <c r="S223" i="92"/>
  <c r="V223" i="92" s="1"/>
  <c r="S286" i="92"/>
  <c r="V286" i="92" s="1"/>
  <c r="R340" i="92"/>
  <c r="U340" i="92" s="1"/>
  <c r="B30" i="86"/>
  <c r="P513" i="92" s="1"/>
  <c r="H17" i="86"/>
  <c r="Q512" i="92" s="1"/>
  <c r="F298" i="94"/>
  <c r="F297" i="94"/>
  <c r="F293" i="94"/>
  <c r="F204" i="94"/>
  <c r="F376" i="94"/>
  <c r="F294" i="94"/>
  <c r="F414" i="92"/>
  <c r="F244" i="94"/>
  <c r="F203" i="94"/>
  <c r="F164" i="94"/>
  <c r="F108" i="92"/>
  <c r="F247" i="94"/>
  <c r="F375" i="94"/>
  <c r="F344" i="94"/>
  <c r="F245" i="94"/>
  <c r="F202" i="94"/>
  <c r="F163" i="94"/>
  <c r="F124" i="94"/>
  <c r="F84" i="94"/>
  <c r="F99" i="92"/>
  <c r="F72" i="92"/>
  <c r="F63" i="92"/>
  <c r="F122" i="94"/>
  <c r="F343" i="94"/>
  <c r="F246" i="94"/>
  <c r="F201" i="94"/>
  <c r="F162" i="94"/>
  <c r="F123" i="94"/>
  <c r="F83" i="94"/>
  <c r="F161" i="94"/>
  <c r="F396" i="92"/>
  <c r="F296" i="94"/>
  <c r="F423" i="92"/>
  <c r="F405" i="92"/>
  <c r="F82" i="94"/>
  <c r="F81" i="94"/>
  <c r="F295" i="94"/>
  <c r="F387" i="92"/>
  <c r="F121" i="94"/>
  <c r="F243" i="94"/>
  <c r="M17" i="92"/>
  <c r="H4" i="79"/>
  <c r="M117" i="92"/>
  <c r="R304" i="92"/>
  <c r="U304" i="92" s="1"/>
  <c r="B46" i="82"/>
  <c r="I161" i="92"/>
  <c r="P53" i="92"/>
  <c r="I170" i="92"/>
  <c r="I143" i="92"/>
  <c r="P71" i="92"/>
  <c r="I251" i="92"/>
  <c r="I242" i="92"/>
  <c r="I233" i="92"/>
  <c r="I134" i="92"/>
  <c r="I215" i="92"/>
  <c r="I206" i="92"/>
  <c r="I179" i="92"/>
  <c r="I152" i="92"/>
  <c r="P62" i="92"/>
  <c r="I224" i="92"/>
  <c r="R313" i="92"/>
  <c r="U313" i="92" s="1"/>
  <c r="M46" i="82"/>
  <c r="J242" i="92"/>
  <c r="J233" i="92"/>
  <c r="J215" i="92"/>
  <c r="Q53" i="92"/>
  <c r="J224" i="92"/>
  <c r="J206" i="92"/>
  <c r="J134" i="92"/>
  <c r="J179" i="92"/>
  <c r="J170" i="92"/>
  <c r="J251" i="92"/>
  <c r="J143" i="92"/>
  <c r="Q62" i="92"/>
  <c r="J161" i="92"/>
  <c r="Q71" i="92"/>
  <c r="J152" i="92"/>
  <c r="F289" i="94"/>
  <c r="F237" i="94"/>
  <c r="F198" i="94"/>
  <c r="F159" i="94"/>
  <c r="F340" i="94"/>
  <c r="F288" i="94"/>
  <c r="F197" i="94"/>
  <c r="F158" i="94"/>
  <c r="F119" i="94"/>
  <c r="F79" i="94"/>
  <c r="F117" i="94"/>
  <c r="F77" i="94"/>
  <c r="F339" i="94"/>
  <c r="F404" i="92"/>
  <c r="F116" i="94"/>
  <c r="F76" i="94"/>
  <c r="F286" i="94"/>
  <c r="F291" i="94"/>
  <c r="F107" i="92"/>
  <c r="F290" i="94"/>
  <c r="F422" i="92"/>
  <c r="F413" i="92"/>
  <c r="F238" i="94"/>
  <c r="F239" i="94"/>
  <c r="F372" i="94"/>
  <c r="F287" i="94"/>
  <c r="F78" i="94"/>
  <c r="F371" i="94"/>
  <c r="F199" i="94"/>
  <c r="F395" i="92"/>
  <c r="F62" i="92"/>
  <c r="F196" i="94"/>
  <c r="F240" i="94"/>
  <c r="F241" i="94"/>
  <c r="F386" i="92"/>
  <c r="F71" i="92"/>
  <c r="F157" i="94"/>
  <c r="F156" i="94"/>
  <c r="F98" i="92"/>
  <c r="F118" i="94"/>
  <c r="R169" i="92"/>
  <c r="U169" i="92" s="1"/>
  <c r="S376" i="92"/>
  <c r="V376" i="92" s="1"/>
  <c r="R322" i="92"/>
  <c r="U322" i="92" s="1"/>
  <c r="B47" i="87"/>
  <c r="P8" i="92"/>
  <c r="I116" i="92"/>
  <c r="P45" i="94"/>
  <c r="P13" i="94"/>
  <c r="S304" i="92"/>
  <c r="V304" i="92" s="1"/>
  <c r="S151" i="92"/>
  <c r="V151" i="92" s="1"/>
  <c r="S205" i="92"/>
  <c r="V205" i="92" s="1"/>
  <c r="F45" i="94"/>
  <c r="F11" i="94"/>
  <c r="F44" i="94"/>
  <c r="F43" i="94"/>
  <c r="F12" i="94"/>
  <c r="F17" i="92"/>
  <c r="F13" i="94"/>
  <c r="F8" i="92"/>
  <c r="H4" i="19"/>
  <c r="M27" i="92"/>
  <c r="K34" i="85"/>
  <c r="Q431" i="92"/>
  <c r="Q485" i="92"/>
  <c r="Q476" i="92"/>
  <c r="Q440" i="92"/>
  <c r="Q467" i="92"/>
  <c r="Q494" i="92"/>
  <c r="Q458" i="92"/>
  <c r="Q449" i="92"/>
  <c r="Q503" i="92"/>
  <c r="H7" i="40"/>
  <c r="M45" i="92"/>
  <c r="M36" i="92"/>
  <c r="K47" i="87"/>
  <c r="Q45" i="94"/>
  <c r="Q13" i="94"/>
  <c r="Q8" i="92"/>
  <c r="J116" i="92"/>
  <c r="B48" i="83"/>
  <c r="I368" i="92"/>
  <c r="I341" i="92"/>
  <c r="I296" i="92"/>
  <c r="P179" i="92"/>
  <c r="I377" i="92"/>
  <c r="I359" i="92"/>
  <c r="I332" i="92"/>
  <c r="I323" i="92"/>
  <c r="P233" i="92"/>
  <c r="I314" i="92"/>
  <c r="I350" i="92"/>
  <c r="P206" i="92"/>
  <c r="P107" i="92"/>
  <c r="I287" i="92"/>
  <c r="P161" i="92"/>
  <c r="P152" i="92"/>
  <c r="P143" i="92"/>
  <c r="P98" i="92"/>
  <c r="P134" i="92"/>
  <c r="P242" i="92"/>
  <c r="P215" i="92"/>
  <c r="I305" i="92"/>
  <c r="P170" i="92"/>
  <c r="P224" i="92"/>
  <c r="I278" i="92"/>
  <c r="I269" i="92"/>
  <c r="P251" i="92"/>
  <c r="F26" i="92"/>
  <c r="F35" i="92"/>
  <c r="B46" i="84"/>
  <c r="P261" i="92" s="1"/>
  <c r="P296" i="92"/>
  <c r="P287" i="92"/>
  <c r="P269" i="92"/>
  <c r="P350" i="92"/>
  <c r="P278" i="92"/>
  <c r="P368" i="92"/>
  <c r="P332" i="92"/>
  <c r="P323" i="92"/>
  <c r="P359" i="92"/>
  <c r="P314" i="92"/>
  <c r="P305" i="92"/>
  <c r="P341" i="92"/>
  <c r="P377" i="92"/>
  <c r="S250" i="92"/>
  <c r="V250" i="92" s="1"/>
  <c r="R223" i="92"/>
  <c r="U223" i="92" s="1"/>
  <c r="S214" i="92"/>
  <c r="V214" i="92" s="1"/>
  <c r="F15" i="94"/>
  <c r="F16" i="94"/>
  <c r="H8" i="2"/>
  <c r="I8" i="2" s="1"/>
  <c r="F17" i="94"/>
  <c r="F18" i="92"/>
  <c r="F48" i="94"/>
  <c r="F47" i="94"/>
  <c r="F9" i="92"/>
  <c r="F49" i="94"/>
  <c r="K46" i="84"/>
  <c r="Q261" i="92" s="1"/>
  <c r="Q377" i="92"/>
  <c r="Q287" i="92"/>
  <c r="Q350" i="92"/>
  <c r="Q296" i="92"/>
  <c r="Q278" i="92"/>
  <c r="Q359" i="92"/>
  <c r="Q332" i="92"/>
  <c r="Q269" i="92"/>
  <c r="Q368" i="92"/>
  <c r="Q323" i="92"/>
  <c r="Q314" i="92"/>
  <c r="Q341" i="92"/>
  <c r="Q305" i="92"/>
  <c r="B38" i="88"/>
  <c r="P159" i="94"/>
  <c r="P119" i="94"/>
  <c r="P79" i="94"/>
  <c r="P413" i="92"/>
  <c r="P199" i="94"/>
  <c r="P422" i="92"/>
  <c r="P291" i="94"/>
  <c r="P241" i="94"/>
  <c r="P395" i="92"/>
  <c r="P404" i="92"/>
  <c r="P386" i="92"/>
  <c r="R160" i="92"/>
  <c r="U160" i="92" s="1"/>
  <c r="R178" i="92"/>
  <c r="U178" i="92" s="1"/>
  <c r="S277" i="92"/>
  <c r="V277" i="92" s="1"/>
  <c r="S313" i="92"/>
  <c r="V313" i="92" s="1"/>
  <c r="K48" i="83"/>
  <c r="J350" i="92"/>
  <c r="J269" i="92"/>
  <c r="J368" i="92"/>
  <c r="J359" i="92"/>
  <c r="J323" i="92"/>
  <c r="Q233" i="92"/>
  <c r="J296" i="92"/>
  <c r="J305" i="92"/>
  <c r="J377" i="92"/>
  <c r="Q206" i="92"/>
  <c r="Q224" i="92"/>
  <c r="Q152" i="92"/>
  <c r="J332" i="92"/>
  <c r="Q161" i="92"/>
  <c r="Q143" i="92"/>
  <c r="Q170" i="92"/>
  <c r="J314" i="92"/>
  <c r="Q251" i="92"/>
  <c r="Q242" i="92"/>
  <c r="J341" i="92"/>
  <c r="Q134" i="92"/>
  <c r="Q107" i="92"/>
  <c r="Q98" i="92"/>
  <c r="J278" i="92"/>
  <c r="Q179" i="92"/>
  <c r="J287" i="92"/>
  <c r="Q215" i="92"/>
  <c r="R277" i="92"/>
  <c r="U277" i="92" s="1"/>
  <c r="R376" i="92"/>
  <c r="U376" i="92" s="1"/>
  <c r="S178" i="92"/>
  <c r="V178" i="92" s="1"/>
  <c r="B18" i="77"/>
  <c r="P341" i="94"/>
  <c r="P373" i="94"/>
  <c r="S340" i="92"/>
  <c r="V340" i="92" s="1"/>
  <c r="M26" i="92"/>
  <c r="F31" i="86"/>
  <c r="E44" i="86" s="1"/>
  <c r="M514" i="92" s="1"/>
  <c r="O514" i="92" s="1"/>
  <c r="F495" i="92"/>
  <c r="H495" i="92" s="1"/>
  <c r="F477" i="92"/>
  <c r="H477" i="92" s="1"/>
  <c r="F459" i="92"/>
  <c r="H459" i="92" s="1"/>
  <c r="F441" i="92"/>
  <c r="H441" i="92" s="1"/>
  <c r="F468" i="92"/>
  <c r="H468" i="92" s="1"/>
  <c r="F432" i="92"/>
  <c r="H432" i="92" s="1"/>
  <c r="F504" i="92"/>
  <c r="H504" i="92" s="1"/>
  <c r="F486" i="92"/>
  <c r="H486" i="92" s="1"/>
  <c r="F450" i="92"/>
  <c r="H450" i="92" s="1"/>
  <c r="R250" i="92"/>
  <c r="U250" i="92" s="1"/>
  <c r="N38" i="88"/>
  <c r="Q159" i="94"/>
  <c r="Q79" i="94"/>
  <c r="Q199" i="94"/>
  <c r="Q119" i="94"/>
  <c r="Q422" i="92"/>
  <c r="Q413" i="92"/>
  <c r="Q404" i="92"/>
  <c r="Q291" i="94"/>
  <c r="Q241" i="94"/>
  <c r="Q386" i="92"/>
  <c r="Q395" i="92"/>
  <c r="M35" i="92"/>
  <c r="M44" i="92"/>
  <c r="H44" i="2"/>
  <c r="F36" i="92"/>
  <c r="F27" i="92"/>
  <c r="H4" i="17"/>
  <c r="M18" i="92"/>
  <c r="F18" i="86"/>
  <c r="F503" i="92"/>
  <c r="H503" i="92" s="1"/>
  <c r="I503" i="92" s="1"/>
  <c r="F494" i="92"/>
  <c r="H494" i="92" s="1"/>
  <c r="I494" i="92" s="1"/>
  <c r="F485" i="92"/>
  <c r="H485" i="92" s="1"/>
  <c r="I485" i="92" s="1"/>
  <c r="F476" i="92"/>
  <c r="H476" i="92" s="1"/>
  <c r="I476" i="92" s="1"/>
  <c r="F467" i="92"/>
  <c r="H467" i="92" s="1"/>
  <c r="I467" i="92" s="1"/>
  <c r="F458" i="92"/>
  <c r="H458" i="92" s="1"/>
  <c r="I458" i="92" s="1"/>
  <c r="F449" i="92"/>
  <c r="H449" i="92" s="1"/>
  <c r="I449" i="92" s="1"/>
  <c r="F440" i="92"/>
  <c r="H440" i="92" s="1"/>
  <c r="I440" i="92" s="1"/>
  <c r="F431" i="92"/>
  <c r="H431" i="92" s="1"/>
  <c r="I431" i="92" s="1"/>
  <c r="S322" i="92"/>
  <c r="V322" i="92" s="1"/>
  <c r="R268" i="92"/>
  <c r="U268" i="92" s="1"/>
  <c r="R358" i="92"/>
  <c r="U358" i="92" s="1"/>
  <c r="S169" i="92"/>
  <c r="V169" i="92" s="1"/>
  <c r="S241" i="92"/>
  <c r="V241" i="92" s="1"/>
  <c r="I2" i="86"/>
  <c r="B34" i="85"/>
  <c r="P431" i="92"/>
  <c r="P467" i="92"/>
  <c r="P485" i="92"/>
  <c r="P476" i="92"/>
  <c r="P458" i="92"/>
  <c r="P494" i="92"/>
  <c r="P440" i="92"/>
  <c r="P449" i="92"/>
  <c r="P503" i="92"/>
  <c r="I18" i="77"/>
  <c r="Q341" i="94"/>
  <c r="Q373" i="94"/>
  <c r="F44" i="92"/>
  <c r="F53" i="92"/>
  <c r="H37" i="3"/>
  <c r="F45" i="92"/>
  <c r="F54" i="92"/>
  <c r="L31" i="86"/>
  <c r="K44" i="86"/>
  <c r="L25" i="77"/>
  <c r="N18" i="77"/>
  <c r="D55" i="90"/>
  <c r="E38" i="90"/>
  <c r="K31" i="13"/>
  <c r="L22" i="13"/>
  <c r="L4" i="77"/>
  <c r="I4" i="90"/>
  <c r="M4" i="87"/>
  <c r="P4" i="82"/>
  <c r="N2" i="82" s="1"/>
  <c r="K4" i="13"/>
  <c r="I2" i="13" s="1"/>
  <c r="N4" i="84"/>
  <c r="L2" i="84" s="1"/>
  <c r="N4" i="85"/>
  <c r="K5" i="86"/>
  <c r="L5" i="86" s="1"/>
  <c r="E4" i="84"/>
  <c r="E5" i="86"/>
  <c r="M511" i="92" s="1"/>
  <c r="O511" i="92" s="1"/>
  <c r="P511" i="92" s="1"/>
  <c r="E4" i="88"/>
  <c r="D4" i="90"/>
  <c r="E4" i="90" s="1"/>
  <c r="D4" i="87"/>
  <c r="E4" i="85"/>
  <c r="E4" i="83"/>
  <c r="I55" i="90"/>
  <c r="J38" i="90"/>
  <c r="E4" i="82"/>
  <c r="E4" i="79"/>
  <c r="O116" i="92" s="1"/>
  <c r="E4" i="77"/>
  <c r="F4" i="77" s="1"/>
  <c r="G4" i="77" s="1"/>
  <c r="E25" i="77"/>
  <c r="G18" i="77"/>
  <c r="E25" i="40"/>
  <c r="E28" i="17"/>
  <c r="E41" i="19"/>
  <c r="E7" i="40"/>
  <c r="E4" i="17"/>
  <c r="E4" i="13"/>
  <c r="F4" i="13" s="1"/>
  <c r="E4" i="19"/>
  <c r="F22" i="13"/>
  <c r="E31" i="13"/>
  <c r="E71" i="2"/>
  <c r="E69" i="3"/>
  <c r="E107" i="2"/>
  <c r="E98" i="3"/>
  <c r="E49" i="11"/>
  <c r="E7" i="3"/>
  <c r="E44" i="2"/>
  <c r="E5" i="11"/>
  <c r="E37" i="3"/>
  <c r="E8" i="2"/>
  <c r="H237" i="94" l="1"/>
  <c r="H89" i="92"/>
  <c r="H512" i="92"/>
  <c r="J512" i="92" s="1"/>
  <c r="S512" i="92" s="1"/>
  <c r="V512" i="92" s="1"/>
  <c r="H80" i="92"/>
  <c r="J80" i="92" s="1"/>
  <c r="S80" i="92" s="1"/>
  <c r="V80" i="92" s="1"/>
  <c r="F511" i="92"/>
  <c r="H511" i="92" s="1"/>
  <c r="F88" i="92"/>
  <c r="H88" i="92" s="1"/>
  <c r="F79" i="92"/>
  <c r="H79" i="92" s="1"/>
  <c r="F91" i="92"/>
  <c r="H91" i="92" s="1"/>
  <c r="F514" i="92"/>
  <c r="H514" i="92" s="1"/>
  <c r="F82" i="92"/>
  <c r="H82" i="92" s="1"/>
  <c r="H518" i="92"/>
  <c r="H86" i="92"/>
  <c r="H95" i="92"/>
  <c r="H81" i="92"/>
  <c r="H90" i="92"/>
  <c r="J89" i="92"/>
  <c r="S89" i="92" s="1"/>
  <c r="V89" i="92" s="1"/>
  <c r="I89" i="92"/>
  <c r="R89" i="92" s="1"/>
  <c r="U89" i="92" s="1"/>
  <c r="Q511" i="92"/>
  <c r="H246" i="94"/>
  <c r="J246" i="94" s="1"/>
  <c r="H513" i="92"/>
  <c r="P81" i="92"/>
  <c r="P90" i="92"/>
  <c r="Q90" i="92"/>
  <c r="Q81" i="92"/>
  <c r="S125" i="92"/>
  <c r="V125" i="92" s="1"/>
  <c r="R125" i="92"/>
  <c r="U125" i="92" s="1"/>
  <c r="R188" i="92"/>
  <c r="U188" i="92" s="1"/>
  <c r="S197" i="92"/>
  <c r="V197" i="92" s="1"/>
  <c r="S188" i="92"/>
  <c r="V188" i="92" s="1"/>
  <c r="Q126" i="92"/>
  <c r="J261" i="92"/>
  <c r="S261" i="92" s="1"/>
  <c r="V261" i="92" s="1"/>
  <c r="Q189" i="92"/>
  <c r="Q198" i="92"/>
  <c r="P126" i="92"/>
  <c r="I261" i="92"/>
  <c r="R261" i="92" s="1"/>
  <c r="U261" i="92" s="1"/>
  <c r="P189" i="92"/>
  <c r="P198" i="92"/>
  <c r="R197" i="92"/>
  <c r="U197" i="92" s="1"/>
  <c r="I126" i="92"/>
  <c r="I189" i="92"/>
  <c r="I198" i="92"/>
  <c r="J126" i="92"/>
  <c r="J189" i="92"/>
  <c r="J198" i="92"/>
  <c r="H16" i="94"/>
  <c r="J16" i="94" s="1"/>
  <c r="S350" i="92"/>
  <c r="V350" i="92" s="1"/>
  <c r="S314" i="92"/>
  <c r="V314" i="92" s="1"/>
  <c r="H238" i="94"/>
  <c r="J238" i="94" s="1"/>
  <c r="S323" i="92"/>
  <c r="V323" i="92" s="1"/>
  <c r="R314" i="92"/>
  <c r="U314" i="92" s="1"/>
  <c r="H12" i="94"/>
  <c r="I12" i="94" s="1"/>
  <c r="H395" i="92"/>
  <c r="I395" i="92" s="1"/>
  <c r="R395" i="92" s="1"/>
  <c r="U395" i="92" s="1"/>
  <c r="R467" i="92"/>
  <c r="U467" i="92" s="1"/>
  <c r="S278" i="92"/>
  <c r="V278" i="92" s="1"/>
  <c r="S269" i="92"/>
  <c r="V269" i="92" s="1"/>
  <c r="R476" i="92"/>
  <c r="U476" i="92" s="1"/>
  <c r="R485" i="92"/>
  <c r="U485" i="92" s="1"/>
  <c r="R440" i="92"/>
  <c r="U440" i="92" s="1"/>
  <c r="R431" i="92"/>
  <c r="U431" i="92" s="1"/>
  <c r="R449" i="92"/>
  <c r="U449" i="92" s="1"/>
  <c r="H163" i="94"/>
  <c r="J163" i="94" s="1"/>
  <c r="H9" i="92"/>
  <c r="I9" i="92" s="1"/>
  <c r="H15" i="94"/>
  <c r="J15" i="94" s="1"/>
  <c r="R269" i="92"/>
  <c r="U269" i="92" s="1"/>
  <c r="H43" i="94"/>
  <c r="J43" i="94" s="1"/>
  <c r="H71" i="92"/>
  <c r="J71" i="92" s="1"/>
  <c r="S71" i="92" s="1"/>
  <c r="V71" i="92" s="1"/>
  <c r="H413" i="92"/>
  <c r="I413" i="92" s="1"/>
  <c r="R413" i="92" s="1"/>
  <c r="U413" i="92" s="1"/>
  <c r="H76" i="94"/>
  <c r="I76" i="94" s="1"/>
  <c r="H289" i="94"/>
  <c r="I289" i="94" s="1"/>
  <c r="R179" i="92"/>
  <c r="U179" i="92" s="1"/>
  <c r="H343" i="94"/>
  <c r="J343" i="94" s="1"/>
  <c r="H202" i="94"/>
  <c r="J202" i="94" s="1"/>
  <c r="H203" i="94"/>
  <c r="J203" i="94" s="1"/>
  <c r="H297" i="94"/>
  <c r="J297" i="94" s="1"/>
  <c r="R359" i="92"/>
  <c r="U359" i="92" s="1"/>
  <c r="R161" i="92"/>
  <c r="U161" i="92" s="1"/>
  <c r="R503" i="92"/>
  <c r="U503" i="92" s="1"/>
  <c r="S341" i="92"/>
  <c r="V341" i="92" s="1"/>
  <c r="S377" i="92"/>
  <c r="V377" i="92" s="1"/>
  <c r="S359" i="92"/>
  <c r="V359" i="92" s="1"/>
  <c r="R278" i="92"/>
  <c r="U278" i="92" s="1"/>
  <c r="H386" i="92"/>
  <c r="I386" i="92" s="1"/>
  <c r="R386" i="92" s="1"/>
  <c r="U386" i="92" s="1"/>
  <c r="H422" i="92"/>
  <c r="I422" i="92" s="1"/>
  <c r="R422" i="92" s="1"/>
  <c r="U422" i="92" s="1"/>
  <c r="H116" i="94"/>
  <c r="J116" i="94" s="1"/>
  <c r="H158" i="94"/>
  <c r="I158" i="94" s="1"/>
  <c r="S152" i="92"/>
  <c r="V152" i="92" s="1"/>
  <c r="R206" i="92"/>
  <c r="U206" i="92" s="1"/>
  <c r="R143" i="92"/>
  <c r="U143" i="92" s="1"/>
  <c r="H396" i="92"/>
  <c r="I396" i="92" s="1"/>
  <c r="H122" i="94"/>
  <c r="J122" i="94" s="1"/>
  <c r="H245" i="94"/>
  <c r="I245" i="94" s="1"/>
  <c r="H244" i="94"/>
  <c r="I244" i="94" s="1"/>
  <c r="O27" i="92"/>
  <c r="Q27" i="92" s="1"/>
  <c r="H371" i="94"/>
  <c r="I371" i="94" s="1"/>
  <c r="H197" i="94"/>
  <c r="J197" i="94" s="1"/>
  <c r="S251" i="92"/>
  <c r="V251" i="92" s="1"/>
  <c r="H161" i="94"/>
  <c r="I161" i="94" s="1"/>
  <c r="H63" i="92"/>
  <c r="J63" i="92" s="1"/>
  <c r="H27" i="92"/>
  <c r="I27" i="92" s="1"/>
  <c r="H36" i="92"/>
  <c r="J36" i="92" s="1"/>
  <c r="R494" i="92"/>
  <c r="U494" i="92" s="1"/>
  <c r="R287" i="92"/>
  <c r="U287" i="92" s="1"/>
  <c r="S224" i="92"/>
  <c r="V224" i="92" s="1"/>
  <c r="R152" i="92"/>
  <c r="U152" i="92" s="1"/>
  <c r="H54" i="92"/>
  <c r="J54" i="92" s="1"/>
  <c r="O44" i="92"/>
  <c r="P44" i="92" s="1"/>
  <c r="S287" i="92"/>
  <c r="V287" i="92" s="1"/>
  <c r="S332" i="92"/>
  <c r="V332" i="92" s="1"/>
  <c r="R458" i="92"/>
  <c r="U458" i="92" s="1"/>
  <c r="O26" i="92"/>
  <c r="Q26" i="92" s="1"/>
  <c r="H35" i="92"/>
  <c r="I35" i="92" s="1"/>
  <c r="H118" i="94"/>
  <c r="I118" i="94" s="1"/>
  <c r="H78" i="94"/>
  <c r="J78" i="94" s="1"/>
  <c r="H107" i="92"/>
  <c r="I107" i="92" s="1"/>
  <c r="R107" i="92" s="1"/>
  <c r="U107" i="92" s="1"/>
  <c r="S170" i="92"/>
  <c r="V170" i="92" s="1"/>
  <c r="R215" i="92"/>
  <c r="U215" i="92" s="1"/>
  <c r="H83" i="94"/>
  <c r="J83" i="94" s="1"/>
  <c r="H72" i="92"/>
  <c r="J72" i="92" s="1"/>
  <c r="H375" i="94"/>
  <c r="I375" i="94" s="1"/>
  <c r="Q116" i="92"/>
  <c r="S116" i="92" s="1"/>
  <c r="V116" i="92" s="1"/>
  <c r="P116" i="92"/>
  <c r="R116" i="92" s="1"/>
  <c r="U116" i="92" s="1"/>
  <c r="K68" i="87"/>
  <c r="J117" i="92"/>
  <c r="Q49" i="94"/>
  <c r="Q17" i="94"/>
  <c r="Q9" i="92"/>
  <c r="B68" i="87"/>
  <c r="I117" i="92"/>
  <c r="P49" i="94"/>
  <c r="P17" i="94"/>
  <c r="P9" i="92"/>
  <c r="F5" i="86"/>
  <c r="F502" i="92"/>
  <c r="H502" i="92" s="1"/>
  <c r="F493" i="92"/>
  <c r="H493" i="92" s="1"/>
  <c r="F484" i="92"/>
  <c r="H484" i="92" s="1"/>
  <c r="F475" i="92"/>
  <c r="H475" i="92" s="1"/>
  <c r="F466" i="92"/>
  <c r="H466" i="92" s="1"/>
  <c r="F457" i="92"/>
  <c r="H457" i="92" s="1"/>
  <c r="F448" i="92"/>
  <c r="H448" i="92" s="1"/>
  <c r="F439" i="92"/>
  <c r="H439" i="92" s="1"/>
  <c r="F430" i="92"/>
  <c r="H430" i="92" s="1"/>
  <c r="O35" i="92"/>
  <c r="B25" i="77"/>
  <c r="P345" i="94"/>
  <c r="P377" i="94"/>
  <c r="O36" i="92"/>
  <c r="S368" i="92"/>
  <c r="V368" i="92" s="1"/>
  <c r="J8" i="2"/>
  <c r="F23" i="94"/>
  <c r="H23" i="94" s="1"/>
  <c r="F25" i="94"/>
  <c r="F55" i="94"/>
  <c r="H55" i="94" s="1"/>
  <c r="F11" i="92"/>
  <c r="H11" i="92" s="1"/>
  <c r="F20" i="92"/>
  <c r="H20" i="92" s="1"/>
  <c r="F56" i="94"/>
  <c r="H56" i="94" s="1"/>
  <c r="F24" i="94"/>
  <c r="H24" i="94" s="1"/>
  <c r="F57" i="94"/>
  <c r="O45" i="92"/>
  <c r="H290" i="94"/>
  <c r="H404" i="92"/>
  <c r="H414" i="92"/>
  <c r="I25" i="77"/>
  <c r="Q377" i="94"/>
  <c r="Q345" i="94"/>
  <c r="I4" i="19"/>
  <c r="M28" i="92"/>
  <c r="O28" i="92" s="1"/>
  <c r="H240" i="94"/>
  <c r="H288" i="94"/>
  <c r="S242" i="92"/>
  <c r="V242" i="92" s="1"/>
  <c r="H294" i="94"/>
  <c r="I432" i="92"/>
  <c r="I495" i="92"/>
  <c r="I486" i="92"/>
  <c r="I468" i="92"/>
  <c r="I450" i="92"/>
  <c r="I504" i="92"/>
  <c r="I441" i="92"/>
  <c r="I477" i="92"/>
  <c r="I459" i="92"/>
  <c r="H30" i="86"/>
  <c r="Q513" i="92" s="1"/>
  <c r="B43" i="86"/>
  <c r="P514" i="92" s="1"/>
  <c r="F301" i="94"/>
  <c r="H301" i="94" s="1"/>
  <c r="F415" i="92"/>
  <c r="H415" i="92" s="1"/>
  <c r="F406" i="92"/>
  <c r="H406" i="92" s="1"/>
  <c r="F251" i="94"/>
  <c r="H251" i="94" s="1"/>
  <c r="F206" i="94"/>
  <c r="H206" i="94" s="1"/>
  <c r="F167" i="94"/>
  <c r="H167" i="94" s="1"/>
  <c r="F128" i="94"/>
  <c r="H128" i="94" s="1"/>
  <c r="F88" i="94"/>
  <c r="H88" i="94" s="1"/>
  <c r="F252" i="94"/>
  <c r="H252" i="94" s="1"/>
  <c r="F166" i="94"/>
  <c r="H166" i="94" s="1"/>
  <c r="F127" i="94"/>
  <c r="H127" i="94" s="1"/>
  <c r="F87" i="94"/>
  <c r="H87" i="94" s="1"/>
  <c r="F305" i="94"/>
  <c r="F250" i="94"/>
  <c r="H250" i="94" s="1"/>
  <c r="F126" i="94"/>
  <c r="H126" i="94" s="1"/>
  <c r="F86" i="94"/>
  <c r="H86" i="94" s="1"/>
  <c r="F304" i="94"/>
  <c r="H304" i="94" s="1"/>
  <c r="F253" i="94"/>
  <c r="F424" i="92"/>
  <c r="H424" i="92" s="1"/>
  <c r="F303" i="94"/>
  <c r="H303" i="94" s="1"/>
  <c r="F249" i="94"/>
  <c r="H249" i="94" s="1"/>
  <c r="F302" i="94"/>
  <c r="H302" i="94" s="1"/>
  <c r="F348" i="94"/>
  <c r="H348" i="94" s="1"/>
  <c r="F300" i="94"/>
  <c r="H300" i="94" s="1"/>
  <c r="F209" i="94"/>
  <c r="F169" i="94"/>
  <c r="F109" i="92"/>
  <c r="H109" i="92" s="1"/>
  <c r="F168" i="94"/>
  <c r="H168" i="94" s="1"/>
  <c r="F208" i="94"/>
  <c r="H208" i="94" s="1"/>
  <c r="F347" i="94"/>
  <c r="H347" i="94" s="1"/>
  <c r="F100" i="92"/>
  <c r="H100" i="92" s="1"/>
  <c r="F64" i="92"/>
  <c r="H64" i="92" s="1"/>
  <c r="F379" i="94"/>
  <c r="H379" i="94" s="1"/>
  <c r="F73" i="92"/>
  <c r="H73" i="92" s="1"/>
  <c r="F207" i="94"/>
  <c r="H207" i="94" s="1"/>
  <c r="F397" i="92"/>
  <c r="H397" i="92" s="1"/>
  <c r="F380" i="94"/>
  <c r="H380" i="94" s="1"/>
  <c r="F129" i="94"/>
  <c r="F89" i="94"/>
  <c r="F388" i="92"/>
  <c r="H388" i="92" s="1"/>
  <c r="H26" i="92"/>
  <c r="R305" i="92"/>
  <c r="U305" i="92" s="1"/>
  <c r="R350" i="92"/>
  <c r="U350" i="92" s="1"/>
  <c r="I7" i="40"/>
  <c r="M46" i="92"/>
  <c r="O46" i="92" s="1"/>
  <c r="M37" i="92"/>
  <c r="O37" i="92" s="1"/>
  <c r="H8" i="92"/>
  <c r="H98" i="92"/>
  <c r="H287" i="94"/>
  <c r="H340" i="94"/>
  <c r="S179" i="92"/>
  <c r="V179" i="92" s="1"/>
  <c r="R134" i="92"/>
  <c r="U134" i="92" s="1"/>
  <c r="H243" i="94"/>
  <c r="H81" i="94"/>
  <c r="H405" i="92"/>
  <c r="H123" i="94"/>
  <c r="H99" i="92"/>
  <c r="H376" i="94"/>
  <c r="M16" i="92"/>
  <c r="O16" i="92" s="1"/>
  <c r="O18" i="92"/>
  <c r="J237" i="94"/>
  <c r="I237" i="94"/>
  <c r="R251" i="92"/>
  <c r="U251" i="92" s="1"/>
  <c r="M34" i="92"/>
  <c r="O34" i="92" s="1"/>
  <c r="M43" i="92"/>
  <c r="O43" i="92" s="1"/>
  <c r="I4" i="17"/>
  <c r="M19" i="92"/>
  <c r="O19" i="92" s="1"/>
  <c r="N55" i="88"/>
  <c r="Q414" i="92"/>
  <c r="Q84" i="94"/>
  <c r="Q124" i="94"/>
  <c r="Q423" i="92"/>
  <c r="Q164" i="94"/>
  <c r="Q204" i="94"/>
  <c r="Q396" i="92"/>
  <c r="Q387" i="92"/>
  <c r="Q298" i="94"/>
  <c r="Q405" i="92"/>
  <c r="Q247" i="94"/>
  <c r="K49" i="85"/>
  <c r="Q432" i="92"/>
  <c r="Q486" i="92"/>
  <c r="Q459" i="92"/>
  <c r="Q477" i="92"/>
  <c r="Q468" i="92"/>
  <c r="Q450" i="92"/>
  <c r="Q441" i="92"/>
  <c r="Q504" i="92"/>
  <c r="Q495" i="92"/>
  <c r="O117" i="92"/>
  <c r="F7" i="94"/>
  <c r="H7" i="94" s="1"/>
  <c r="F9" i="94"/>
  <c r="F41" i="94"/>
  <c r="F7" i="92"/>
  <c r="H7" i="92" s="1"/>
  <c r="F40" i="94"/>
  <c r="H40" i="94" s="1"/>
  <c r="F8" i="94"/>
  <c r="H8" i="94" s="1"/>
  <c r="F39" i="94"/>
  <c r="H39" i="94" s="1"/>
  <c r="F16" i="92"/>
  <c r="H16" i="92" s="1"/>
  <c r="H47" i="94"/>
  <c r="B70" i="83"/>
  <c r="I378" i="92"/>
  <c r="I297" i="92"/>
  <c r="P180" i="92"/>
  <c r="I342" i="92"/>
  <c r="P171" i="92"/>
  <c r="P162" i="92"/>
  <c r="I351" i="92"/>
  <c r="I315" i="92"/>
  <c r="I288" i="92"/>
  <c r="I306" i="92"/>
  <c r="I270" i="92"/>
  <c r="P234" i="92"/>
  <c r="P216" i="92"/>
  <c r="I369" i="92"/>
  <c r="P135" i="92"/>
  <c r="P99" i="92"/>
  <c r="P153" i="92"/>
  <c r="I324" i="92"/>
  <c r="P225" i="92"/>
  <c r="I360" i="92"/>
  <c r="I279" i="92"/>
  <c r="P207" i="92"/>
  <c r="P243" i="92"/>
  <c r="I333" i="92"/>
  <c r="P108" i="92"/>
  <c r="P144" i="92"/>
  <c r="P252" i="92"/>
  <c r="S143" i="92"/>
  <c r="V143" i="92" s="1"/>
  <c r="M67" i="82"/>
  <c r="J216" i="92"/>
  <c r="J207" i="92"/>
  <c r="Q54" i="92"/>
  <c r="J171" i="92"/>
  <c r="J180" i="92"/>
  <c r="J135" i="92"/>
  <c r="Q63" i="92"/>
  <c r="J243" i="92"/>
  <c r="J144" i="92"/>
  <c r="J234" i="92"/>
  <c r="J162" i="92"/>
  <c r="J153" i="92"/>
  <c r="J225" i="92"/>
  <c r="Q72" i="92"/>
  <c r="J252" i="92"/>
  <c r="F335" i="94"/>
  <c r="H335" i="94" s="1"/>
  <c r="F279" i="94"/>
  <c r="H279" i="94" s="1"/>
  <c r="F233" i="94"/>
  <c r="H233" i="94" s="1"/>
  <c r="F151" i="94"/>
  <c r="H151" i="94" s="1"/>
  <c r="F112" i="94"/>
  <c r="H112" i="94" s="1"/>
  <c r="F72" i="94"/>
  <c r="H72" i="94" s="1"/>
  <c r="F234" i="94"/>
  <c r="H234" i="94" s="1"/>
  <c r="F111" i="94"/>
  <c r="H111" i="94" s="1"/>
  <c r="F71" i="94"/>
  <c r="H71" i="94" s="1"/>
  <c r="F282" i="94"/>
  <c r="H282" i="94" s="1"/>
  <c r="F194" i="94"/>
  <c r="F368" i="94"/>
  <c r="H368" i="94" s="1"/>
  <c r="F280" i="94"/>
  <c r="H280" i="94" s="1"/>
  <c r="F281" i="94"/>
  <c r="H281" i="94" s="1"/>
  <c r="F193" i="94"/>
  <c r="H193" i="94" s="1"/>
  <c r="F154" i="94"/>
  <c r="F113" i="94"/>
  <c r="H113" i="94" s="1"/>
  <c r="F73" i="94"/>
  <c r="H73" i="94" s="1"/>
  <c r="F367" i="94"/>
  <c r="H367" i="94" s="1"/>
  <c r="F192" i="94"/>
  <c r="H192" i="94" s="1"/>
  <c r="F153" i="94"/>
  <c r="H153" i="94" s="1"/>
  <c r="F403" i="92"/>
  <c r="H403" i="92" s="1"/>
  <c r="F231" i="94"/>
  <c r="H231" i="94" s="1"/>
  <c r="F191" i="94"/>
  <c r="H191" i="94" s="1"/>
  <c r="F152" i="94"/>
  <c r="H152" i="94" s="1"/>
  <c r="F114" i="94"/>
  <c r="F74" i="94"/>
  <c r="F336" i="94"/>
  <c r="H336" i="94" s="1"/>
  <c r="F106" i="92"/>
  <c r="H106" i="92" s="1"/>
  <c r="F70" i="92"/>
  <c r="H70" i="92" s="1"/>
  <c r="F61" i="92"/>
  <c r="H61" i="92" s="1"/>
  <c r="F412" i="92"/>
  <c r="H412" i="92" s="1"/>
  <c r="F394" i="92"/>
  <c r="H394" i="92" s="1"/>
  <c r="F284" i="94"/>
  <c r="F283" i="94"/>
  <c r="H283" i="94" s="1"/>
  <c r="F385" i="92"/>
  <c r="H385" i="92" s="1"/>
  <c r="F97" i="92"/>
  <c r="H97" i="92" s="1"/>
  <c r="F232" i="94"/>
  <c r="H232" i="94" s="1"/>
  <c r="F235" i="94"/>
  <c r="F421" i="92"/>
  <c r="H421" i="92" s="1"/>
  <c r="B67" i="84"/>
  <c r="P262" i="92" s="1"/>
  <c r="P315" i="92"/>
  <c r="P342" i="92"/>
  <c r="P297" i="92"/>
  <c r="P351" i="92"/>
  <c r="P369" i="92"/>
  <c r="P270" i="92"/>
  <c r="P279" i="92"/>
  <c r="P333" i="92"/>
  <c r="P306" i="92"/>
  <c r="P360" i="92"/>
  <c r="P288" i="92"/>
  <c r="P324" i="92"/>
  <c r="P378" i="92"/>
  <c r="R368" i="92"/>
  <c r="U368" i="92" s="1"/>
  <c r="H44" i="94"/>
  <c r="S233" i="92"/>
  <c r="V233" i="92" s="1"/>
  <c r="H18" i="92"/>
  <c r="H11" i="94"/>
  <c r="H339" i="94"/>
  <c r="R170" i="92"/>
  <c r="U170" i="92" s="1"/>
  <c r="O17" i="92"/>
  <c r="H295" i="94"/>
  <c r="F25" i="92"/>
  <c r="H25" i="92" s="1"/>
  <c r="F34" i="92"/>
  <c r="H34" i="92" s="1"/>
  <c r="H59" i="92"/>
  <c r="J59" i="92" s="1"/>
  <c r="H227" i="94"/>
  <c r="H186" i="94"/>
  <c r="H148" i="94"/>
  <c r="H107" i="94"/>
  <c r="H77" i="92"/>
  <c r="H226" i="94"/>
  <c r="H113" i="92"/>
  <c r="H108" i="94"/>
  <c r="H104" i="92"/>
  <c r="H188" i="94"/>
  <c r="H106" i="94"/>
  <c r="H68" i="92"/>
  <c r="H392" i="92"/>
  <c r="H228" i="94"/>
  <c r="H396" i="94"/>
  <c r="H187" i="94"/>
  <c r="H395" i="94"/>
  <c r="H146" i="94"/>
  <c r="H147" i="94"/>
  <c r="M25" i="92"/>
  <c r="O25" i="92" s="1"/>
  <c r="I44" i="2"/>
  <c r="F28" i="92"/>
  <c r="H28" i="92" s="1"/>
  <c r="F37" i="92"/>
  <c r="H37" i="92" s="1"/>
  <c r="S305" i="92"/>
  <c r="V305" i="92" s="1"/>
  <c r="K67" i="84"/>
  <c r="Q262" i="92" s="1"/>
  <c r="Q270" i="92"/>
  <c r="Q369" i="92"/>
  <c r="Q342" i="92"/>
  <c r="Q297" i="92"/>
  <c r="Q351" i="92"/>
  <c r="Q288" i="92"/>
  <c r="Q315" i="92"/>
  <c r="Q279" i="92"/>
  <c r="Q333" i="92"/>
  <c r="Q306" i="92"/>
  <c r="Q324" i="92"/>
  <c r="Q360" i="92"/>
  <c r="Q378" i="92"/>
  <c r="R323" i="92"/>
  <c r="U323" i="92" s="1"/>
  <c r="H156" i="94"/>
  <c r="H196" i="94"/>
  <c r="H372" i="94"/>
  <c r="H286" i="94"/>
  <c r="H77" i="94"/>
  <c r="S161" i="92"/>
  <c r="V161" i="92" s="1"/>
  <c r="S134" i="92"/>
  <c r="V134" i="92" s="1"/>
  <c r="R224" i="92"/>
  <c r="U224" i="92" s="1"/>
  <c r="R233" i="92"/>
  <c r="U233" i="92" s="1"/>
  <c r="B67" i="82"/>
  <c r="I153" i="92"/>
  <c r="I216" i="92"/>
  <c r="I207" i="92"/>
  <c r="I171" i="92"/>
  <c r="I144" i="92"/>
  <c r="I225" i="92"/>
  <c r="I135" i="92"/>
  <c r="P54" i="92"/>
  <c r="P63" i="92"/>
  <c r="I180" i="92"/>
  <c r="I162" i="92"/>
  <c r="P72" i="92"/>
  <c r="I243" i="92"/>
  <c r="I234" i="92"/>
  <c r="I252" i="92"/>
  <c r="H121" i="94"/>
  <c r="H423" i="92"/>
  <c r="H162" i="94"/>
  <c r="M115" i="92"/>
  <c r="O115" i="92" s="1"/>
  <c r="R377" i="92"/>
  <c r="U377" i="92" s="1"/>
  <c r="S215" i="92"/>
  <c r="V215" i="92" s="1"/>
  <c r="I4" i="79"/>
  <c r="M118" i="92"/>
  <c r="O118" i="92" s="1"/>
  <c r="K70" i="83"/>
  <c r="Q171" i="92"/>
  <c r="Q162" i="92"/>
  <c r="Q135" i="92"/>
  <c r="J351" i="92"/>
  <c r="J315" i="92"/>
  <c r="J288" i="92"/>
  <c r="J342" i="92"/>
  <c r="J270" i="92"/>
  <c r="Q234" i="92"/>
  <c r="Q216" i="92"/>
  <c r="Q225" i="92"/>
  <c r="J378" i="92"/>
  <c r="Q153" i="92"/>
  <c r="Q108" i="92"/>
  <c r="J297" i="92"/>
  <c r="Q180" i="92"/>
  <c r="K158" i="83"/>
  <c r="Q207" i="92"/>
  <c r="J360" i="92"/>
  <c r="J324" i="92"/>
  <c r="J279" i="92"/>
  <c r="J333" i="92"/>
  <c r="J369" i="92"/>
  <c r="Q243" i="92"/>
  <c r="J306" i="92"/>
  <c r="Q144" i="92"/>
  <c r="Q99" i="92"/>
  <c r="Q252" i="92"/>
  <c r="B55" i="88"/>
  <c r="P414" i="92"/>
  <c r="P423" i="92"/>
  <c r="P204" i="94"/>
  <c r="P84" i="94"/>
  <c r="P124" i="94"/>
  <c r="P164" i="94"/>
  <c r="P247" i="94"/>
  <c r="P387" i="92"/>
  <c r="P298" i="94"/>
  <c r="P396" i="92"/>
  <c r="P405" i="92"/>
  <c r="H48" i="94"/>
  <c r="H344" i="94"/>
  <c r="J476" i="92"/>
  <c r="S476" i="92" s="1"/>
  <c r="V476" i="92" s="1"/>
  <c r="J485" i="92"/>
  <c r="S485" i="92" s="1"/>
  <c r="V485" i="92" s="1"/>
  <c r="J494" i="92"/>
  <c r="S494" i="92" s="1"/>
  <c r="V494" i="92" s="1"/>
  <c r="J449" i="92"/>
  <c r="S449" i="92" s="1"/>
  <c r="V449" i="92" s="1"/>
  <c r="J467" i="92"/>
  <c r="S467" i="92" s="1"/>
  <c r="V467" i="92" s="1"/>
  <c r="J458" i="92"/>
  <c r="S458" i="92" s="1"/>
  <c r="V458" i="92" s="1"/>
  <c r="J431" i="92"/>
  <c r="S431" i="92" s="1"/>
  <c r="V431" i="92" s="1"/>
  <c r="J503" i="92"/>
  <c r="S503" i="92" s="1"/>
  <c r="V503" i="92" s="1"/>
  <c r="J440" i="92"/>
  <c r="S440" i="92" s="1"/>
  <c r="V440" i="92" s="1"/>
  <c r="R296" i="92"/>
  <c r="U296" i="92" s="1"/>
  <c r="B49" i="85"/>
  <c r="P432" i="92"/>
  <c r="P486" i="92"/>
  <c r="P459" i="92"/>
  <c r="P468" i="92"/>
  <c r="P441" i="92"/>
  <c r="P477" i="92"/>
  <c r="P450" i="92"/>
  <c r="P495" i="92"/>
  <c r="P504" i="92"/>
  <c r="F44" i="86"/>
  <c r="E57" i="86" s="1"/>
  <c r="M515" i="92" s="1"/>
  <c r="O515" i="92" s="1"/>
  <c r="F478" i="92"/>
  <c r="H478" i="92" s="1"/>
  <c r="F442" i="92"/>
  <c r="H442" i="92" s="1"/>
  <c r="F433" i="92"/>
  <c r="H433" i="92" s="1"/>
  <c r="F505" i="92"/>
  <c r="H505" i="92" s="1"/>
  <c r="F487" i="92"/>
  <c r="H487" i="92" s="1"/>
  <c r="F469" i="92"/>
  <c r="H469" i="92" s="1"/>
  <c r="F451" i="92"/>
  <c r="H451" i="92" s="1"/>
  <c r="F460" i="92"/>
  <c r="H460" i="92" s="1"/>
  <c r="F496" i="92"/>
  <c r="H496" i="92" s="1"/>
  <c r="S296" i="92"/>
  <c r="V296" i="92" s="1"/>
  <c r="F20" i="94"/>
  <c r="H20" i="94" s="1"/>
  <c r="F53" i="94"/>
  <c r="F52" i="94"/>
  <c r="H52" i="94" s="1"/>
  <c r="F51" i="94"/>
  <c r="H51" i="94" s="1"/>
  <c r="F21" i="94"/>
  <c r="F19" i="94"/>
  <c r="H19" i="94" s="1"/>
  <c r="F10" i="92"/>
  <c r="H10" i="92" s="1"/>
  <c r="F19" i="92"/>
  <c r="H19" i="92" s="1"/>
  <c r="R332" i="92"/>
  <c r="U332" i="92" s="1"/>
  <c r="R341" i="92"/>
  <c r="U341" i="92" s="1"/>
  <c r="H17" i="92"/>
  <c r="H157" i="94"/>
  <c r="H62" i="92"/>
  <c r="H239" i="94"/>
  <c r="H117" i="94"/>
  <c r="H198" i="94"/>
  <c r="S206" i="92"/>
  <c r="V206" i="92" s="1"/>
  <c r="R242" i="92"/>
  <c r="U242" i="92" s="1"/>
  <c r="H387" i="92"/>
  <c r="H82" i="94"/>
  <c r="H296" i="94"/>
  <c r="H201" i="94"/>
  <c r="H108" i="92"/>
  <c r="H293" i="94"/>
  <c r="H45" i="92"/>
  <c r="I37" i="3"/>
  <c r="F55" i="92"/>
  <c r="H55" i="92" s="1"/>
  <c r="J55" i="92" s="1"/>
  <c r="F46" i="92"/>
  <c r="H46" i="92" s="1"/>
  <c r="F52" i="92"/>
  <c r="H52" i="92" s="1"/>
  <c r="J52" i="92" s="1"/>
  <c r="S52" i="92" s="1"/>
  <c r="V52" i="92" s="1"/>
  <c r="F43" i="92"/>
  <c r="H43" i="92" s="1"/>
  <c r="H53" i="92"/>
  <c r="J53" i="92" s="1"/>
  <c r="S53" i="92" s="1"/>
  <c r="V53" i="92" s="1"/>
  <c r="H44" i="92"/>
  <c r="I72" i="90"/>
  <c r="J55" i="90"/>
  <c r="J4" i="90"/>
  <c r="H2" i="90"/>
  <c r="E55" i="90"/>
  <c r="D72" i="90"/>
  <c r="L31" i="13"/>
  <c r="K40" i="13"/>
  <c r="L32" i="77"/>
  <c r="M25" i="77"/>
  <c r="N25" i="77" s="1"/>
  <c r="L44" i="86"/>
  <c r="K57" i="86"/>
  <c r="M4" i="77"/>
  <c r="N4" i="77" s="1"/>
  <c r="J2" i="77"/>
  <c r="L4" i="13"/>
  <c r="E32" i="77"/>
  <c r="F25" i="77"/>
  <c r="G25" i="77" s="1"/>
  <c r="F31" i="13"/>
  <c r="E40" i="13"/>
  <c r="I116" i="94" l="1"/>
  <c r="I246" i="94"/>
  <c r="I80" i="92"/>
  <c r="R80" i="92" s="1"/>
  <c r="U80" i="92" s="1"/>
  <c r="I512" i="92"/>
  <c r="R512" i="92" s="1"/>
  <c r="U512" i="92" s="1"/>
  <c r="J518" i="92"/>
  <c r="I518" i="92"/>
  <c r="F92" i="92"/>
  <c r="H92" i="92" s="1"/>
  <c r="F515" i="92"/>
  <c r="H515" i="92" s="1"/>
  <c r="F83" i="92"/>
  <c r="H83" i="92" s="1"/>
  <c r="I82" i="92"/>
  <c r="J82" i="92"/>
  <c r="J12" i="94"/>
  <c r="J514" i="92"/>
  <c r="I514" i="92"/>
  <c r="R514" i="92" s="1"/>
  <c r="U514" i="92" s="1"/>
  <c r="J91" i="92"/>
  <c r="I91" i="92"/>
  <c r="J79" i="92"/>
  <c r="S79" i="92" s="1"/>
  <c r="V79" i="92" s="1"/>
  <c r="I79" i="92"/>
  <c r="R79" i="92" s="1"/>
  <c r="U79" i="92" s="1"/>
  <c r="J88" i="92"/>
  <c r="S88" i="92" s="1"/>
  <c r="V88" i="92" s="1"/>
  <c r="I88" i="92"/>
  <c r="R88" i="92" s="1"/>
  <c r="U88" i="92" s="1"/>
  <c r="R90" i="92"/>
  <c r="U90" i="92" s="1"/>
  <c r="R81" i="92"/>
  <c r="U81" i="92" s="1"/>
  <c r="J513" i="92"/>
  <c r="S513" i="92" s="1"/>
  <c r="V513" i="92" s="1"/>
  <c r="I513" i="92"/>
  <c r="R513" i="92" s="1"/>
  <c r="U513" i="92" s="1"/>
  <c r="J81" i="92"/>
  <c r="S81" i="92" s="1"/>
  <c r="V81" i="92" s="1"/>
  <c r="I81" i="92"/>
  <c r="J95" i="92"/>
  <c r="I95" i="92"/>
  <c r="J511" i="92"/>
  <c r="I511" i="92"/>
  <c r="R511" i="92" s="1"/>
  <c r="U511" i="92" s="1"/>
  <c r="J90" i="92"/>
  <c r="S90" i="92" s="1"/>
  <c r="V90" i="92" s="1"/>
  <c r="I90" i="92"/>
  <c r="S511" i="92"/>
  <c r="V511" i="92" s="1"/>
  <c r="J86" i="92"/>
  <c r="I86" i="92"/>
  <c r="Q82" i="92"/>
  <c r="S82" i="92" s="1"/>
  <c r="V82" i="92" s="1"/>
  <c r="Q91" i="92"/>
  <c r="Q95" i="92"/>
  <c r="Q86" i="92"/>
  <c r="P82" i="92"/>
  <c r="P91" i="92"/>
  <c r="I238" i="94"/>
  <c r="I16" i="94"/>
  <c r="J422" i="92"/>
  <c r="S422" i="92" s="1"/>
  <c r="V422" i="92" s="1"/>
  <c r="I36" i="92"/>
  <c r="R126" i="92"/>
  <c r="U126" i="92" s="1"/>
  <c r="S126" i="92"/>
  <c r="V126" i="92" s="1"/>
  <c r="S189" i="92"/>
  <c r="V189" i="92" s="1"/>
  <c r="J262" i="92"/>
  <c r="S262" i="92" s="1"/>
  <c r="V262" i="92" s="1"/>
  <c r="Q127" i="92"/>
  <c r="Q190" i="92"/>
  <c r="Q199" i="92"/>
  <c r="R198" i="92"/>
  <c r="U198" i="92" s="1"/>
  <c r="R189" i="92"/>
  <c r="U189" i="92" s="1"/>
  <c r="I262" i="92"/>
  <c r="R262" i="92" s="1"/>
  <c r="U262" i="92" s="1"/>
  <c r="P127" i="92"/>
  <c r="P190" i="92"/>
  <c r="P199" i="92"/>
  <c r="S198" i="92"/>
  <c r="V198" i="92" s="1"/>
  <c r="J266" i="92"/>
  <c r="S266" i="92" s="1"/>
  <c r="V266" i="92" s="1"/>
  <c r="Q131" i="92"/>
  <c r="Q194" i="92"/>
  <c r="Q203" i="92"/>
  <c r="J127" i="92"/>
  <c r="J190" i="92"/>
  <c r="J199" i="92"/>
  <c r="I127" i="92"/>
  <c r="I190" i="92"/>
  <c r="I199" i="92"/>
  <c r="I15" i="94"/>
  <c r="Q44" i="92"/>
  <c r="P26" i="92"/>
  <c r="S333" i="92"/>
  <c r="V333" i="92" s="1"/>
  <c r="R252" i="92"/>
  <c r="U252" i="92" s="1"/>
  <c r="R171" i="92"/>
  <c r="U171" i="92" s="1"/>
  <c r="I54" i="92"/>
  <c r="R54" i="92" s="1"/>
  <c r="U54" i="92" s="1"/>
  <c r="J395" i="92"/>
  <c r="S395" i="92" s="1"/>
  <c r="V395" i="92" s="1"/>
  <c r="I203" i="94"/>
  <c r="I59" i="92"/>
  <c r="S54" i="92"/>
  <c r="V54" i="92" s="1"/>
  <c r="J396" i="92"/>
  <c r="S396" i="92" s="1"/>
  <c r="V396" i="92" s="1"/>
  <c r="I63" i="92"/>
  <c r="R63" i="92" s="1"/>
  <c r="U63" i="92" s="1"/>
  <c r="I72" i="92"/>
  <c r="R72" i="92" s="1"/>
  <c r="U72" i="92" s="1"/>
  <c r="J371" i="94"/>
  <c r="I343" i="94"/>
  <c r="S369" i="92"/>
  <c r="V369" i="92" s="1"/>
  <c r="P27" i="92"/>
  <c r="R27" i="92" s="1"/>
  <c r="U27" i="92" s="1"/>
  <c r="I78" i="94"/>
  <c r="J244" i="94"/>
  <c r="J35" i="92"/>
  <c r="S63" i="92"/>
  <c r="V63" i="92" s="1"/>
  <c r="J289" i="94"/>
  <c r="I202" i="94"/>
  <c r="S342" i="92"/>
  <c r="V342" i="92" s="1"/>
  <c r="J386" i="92"/>
  <c r="S386" i="92" s="1"/>
  <c r="V386" i="92" s="1"/>
  <c r="S72" i="92"/>
  <c r="V72" i="92" s="1"/>
  <c r="J413" i="92"/>
  <c r="S413" i="92" s="1"/>
  <c r="V413" i="92" s="1"/>
  <c r="R153" i="92"/>
  <c r="U153" i="92" s="1"/>
  <c r="R144" i="92"/>
  <c r="U144" i="92" s="1"/>
  <c r="I197" i="94"/>
  <c r="J17" i="94"/>
  <c r="S17" i="94" s="1"/>
  <c r="V17" i="94" s="1"/>
  <c r="R504" i="92"/>
  <c r="U504" i="92" s="1"/>
  <c r="R396" i="92"/>
  <c r="U396" i="92" s="1"/>
  <c r="R324" i="92"/>
  <c r="U324" i="92" s="1"/>
  <c r="S378" i="92"/>
  <c r="V378" i="92" s="1"/>
  <c r="S315" i="92"/>
  <c r="V315" i="92" s="1"/>
  <c r="R315" i="92"/>
  <c r="U315" i="92" s="1"/>
  <c r="S360" i="92"/>
  <c r="V360" i="92" s="1"/>
  <c r="R351" i="92"/>
  <c r="U351" i="92" s="1"/>
  <c r="S171" i="92"/>
  <c r="V171" i="92" s="1"/>
  <c r="S144" i="92"/>
  <c r="V144" i="92" s="1"/>
  <c r="R216" i="92"/>
  <c r="U216" i="92" s="1"/>
  <c r="J161" i="94"/>
  <c r="I43" i="94"/>
  <c r="J76" i="94"/>
  <c r="J375" i="94"/>
  <c r="I122" i="94"/>
  <c r="J9" i="92"/>
  <c r="S9" i="92" s="1"/>
  <c r="V9" i="92" s="1"/>
  <c r="J107" i="92"/>
  <c r="S107" i="92" s="1"/>
  <c r="V107" i="92" s="1"/>
  <c r="I297" i="94"/>
  <c r="R468" i="92"/>
  <c r="U468" i="92" s="1"/>
  <c r="I83" i="94"/>
  <c r="R486" i="92"/>
  <c r="U486" i="92" s="1"/>
  <c r="I163" i="94"/>
  <c r="S279" i="92"/>
  <c r="V279" i="92" s="1"/>
  <c r="J27" i="92"/>
  <c r="S27" i="92" s="1"/>
  <c r="V27" i="92" s="1"/>
  <c r="J118" i="94"/>
  <c r="R162" i="92"/>
  <c r="U162" i="92" s="1"/>
  <c r="J245" i="94"/>
  <c r="S153" i="92"/>
  <c r="V153" i="92" s="1"/>
  <c r="J158" i="94"/>
  <c r="R360" i="92"/>
  <c r="U360" i="92" s="1"/>
  <c r="I71" i="92"/>
  <c r="R71" i="92" s="1"/>
  <c r="U71" i="92" s="1"/>
  <c r="R207" i="92"/>
  <c r="U207" i="92" s="1"/>
  <c r="S162" i="92"/>
  <c r="V162" i="92" s="1"/>
  <c r="S180" i="92"/>
  <c r="V180" i="92" s="1"/>
  <c r="R369" i="92"/>
  <c r="U369" i="92" s="1"/>
  <c r="R288" i="92"/>
  <c r="U288" i="92" s="1"/>
  <c r="J157" i="94"/>
  <c r="I157" i="94"/>
  <c r="J162" i="94"/>
  <c r="I162" i="94"/>
  <c r="J372" i="94"/>
  <c r="I372" i="94"/>
  <c r="I373" i="94" s="1"/>
  <c r="R373" i="94" s="1"/>
  <c r="U373" i="94" s="1"/>
  <c r="J44" i="2"/>
  <c r="F38" i="92"/>
  <c r="H38" i="92" s="1"/>
  <c r="F29" i="92"/>
  <c r="H29" i="92" s="1"/>
  <c r="J234" i="94"/>
  <c r="I234" i="94"/>
  <c r="B92" i="83"/>
  <c r="I370" i="92"/>
  <c r="I343" i="92"/>
  <c r="P217" i="92"/>
  <c r="P154" i="92"/>
  <c r="P145" i="92"/>
  <c r="P109" i="92"/>
  <c r="I280" i="92"/>
  <c r="I334" i="92"/>
  <c r="I325" i="92"/>
  <c r="I307" i="92"/>
  <c r="P226" i="92"/>
  <c r="I361" i="92"/>
  <c r="P235" i="92"/>
  <c r="P244" i="92"/>
  <c r="P172" i="92"/>
  <c r="P208" i="92"/>
  <c r="P100" i="92"/>
  <c r="I271" i="92"/>
  <c r="P181" i="92"/>
  <c r="P163" i="92"/>
  <c r="I379" i="92"/>
  <c r="I289" i="92"/>
  <c r="I352" i="92"/>
  <c r="I298" i="92"/>
  <c r="I316" i="92"/>
  <c r="P136" i="92"/>
  <c r="P253" i="92"/>
  <c r="J348" i="94"/>
  <c r="I348" i="94"/>
  <c r="I252" i="94"/>
  <c r="J252" i="94"/>
  <c r="J290" i="94"/>
  <c r="I290" i="94"/>
  <c r="J82" i="94"/>
  <c r="I82" i="94"/>
  <c r="I17" i="92"/>
  <c r="J17" i="92"/>
  <c r="I423" i="92"/>
  <c r="R423" i="92" s="1"/>
  <c r="U423" i="92" s="1"/>
  <c r="J423" i="92"/>
  <c r="S423" i="92" s="1"/>
  <c r="V423" i="92" s="1"/>
  <c r="K88" i="84"/>
  <c r="Q263" i="92" s="1"/>
  <c r="Q352" i="92"/>
  <c r="Q316" i="92"/>
  <c r="Q271" i="92"/>
  <c r="Q307" i="92"/>
  <c r="Q280" i="92"/>
  <c r="Q343" i="92"/>
  <c r="Q325" i="92"/>
  <c r="Q370" i="92"/>
  <c r="Q361" i="92"/>
  <c r="Q298" i="92"/>
  <c r="Q289" i="92"/>
  <c r="Q334" i="92"/>
  <c r="Q379" i="92"/>
  <c r="J187" i="94"/>
  <c r="I187" i="94"/>
  <c r="J227" i="94"/>
  <c r="I227" i="94"/>
  <c r="J421" i="92"/>
  <c r="S421" i="92" s="1"/>
  <c r="V421" i="92" s="1"/>
  <c r="I421" i="92"/>
  <c r="R421" i="92" s="1"/>
  <c r="U421" i="92" s="1"/>
  <c r="I336" i="94"/>
  <c r="J336" i="94"/>
  <c r="R297" i="92"/>
  <c r="U297" i="92" s="1"/>
  <c r="P46" i="92"/>
  <c r="Q46" i="92"/>
  <c r="I208" i="94"/>
  <c r="J208" i="94"/>
  <c r="I126" i="94"/>
  <c r="J126" i="94"/>
  <c r="I457" i="92"/>
  <c r="R457" i="92" s="1"/>
  <c r="U457" i="92" s="1"/>
  <c r="J457" i="92"/>
  <c r="S457" i="92" s="1"/>
  <c r="V457" i="92" s="1"/>
  <c r="J198" i="94"/>
  <c r="I198" i="94"/>
  <c r="S270" i="92"/>
  <c r="V270" i="92" s="1"/>
  <c r="I367" i="94"/>
  <c r="J367" i="94"/>
  <c r="S234" i="92"/>
  <c r="V234" i="92" s="1"/>
  <c r="R378" i="92"/>
  <c r="U378" i="92" s="1"/>
  <c r="I47" i="94"/>
  <c r="J47" i="94"/>
  <c r="I287" i="94"/>
  <c r="J287" i="94"/>
  <c r="I207" i="94"/>
  <c r="J207" i="94"/>
  <c r="R450" i="92"/>
  <c r="U450" i="92" s="1"/>
  <c r="P36" i="92"/>
  <c r="Q36" i="92"/>
  <c r="S36" i="92" s="1"/>
  <c r="V36" i="92" s="1"/>
  <c r="I466" i="92"/>
  <c r="R466" i="92" s="1"/>
  <c r="U466" i="92" s="1"/>
  <c r="J466" i="92"/>
  <c r="S466" i="92" s="1"/>
  <c r="V466" i="92" s="1"/>
  <c r="F506" i="92"/>
  <c r="H506" i="92" s="1"/>
  <c r="F497" i="92"/>
  <c r="H497" i="92" s="1"/>
  <c r="F488" i="92"/>
  <c r="H488" i="92" s="1"/>
  <c r="F479" i="92"/>
  <c r="H479" i="92" s="1"/>
  <c r="F470" i="92"/>
  <c r="H470" i="92" s="1"/>
  <c r="F461" i="92"/>
  <c r="H461" i="92" s="1"/>
  <c r="F452" i="92"/>
  <c r="H452" i="92" s="1"/>
  <c r="F443" i="92"/>
  <c r="H443" i="92" s="1"/>
  <c r="F57" i="86"/>
  <c r="E70" i="86" s="1"/>
  <c r="M516" i="92" s="1"/>
  <c r="O516" i="92" s="1"/>
  <c r="F434" i="92"/>
  <c r="H434" i="92" s="1"/>
  <c r="B72" i="88"/>
  <c r="P415" i="92"/>
  <c r="P209" i="94"/>
  <c r="P89" i="94"/>
  <c r="P305" i="94"/>
  <c r="P169" i="94"/>
  <c r="P424" i="92"/>
  <c r="P129" i="94"/>
  <c r="P388" i="92"/>
  <c r="P397" i="92"/>
  <c r="P253" i="94"/>
  <c r="P406" i="92"/>
  <c r="R9" i="92"/>
  <c r="U9" i="92" s="1"/>
  <c r="P117" i="92"/>
  <c r="R117" i="92" s="1"/>
  <c r="U117" i="92" s="1"/>
  <c r="Q117" i="92"/>
  <c r="S117" i="92" s="1"/>
  <c r="V117" i="92" s="1"/>
  <c r="I73" i="92"/>
  <c r="J73" i="92"/>
  <c r="J432" i="92"/>
  <c r="S432" i="92" s="1"/>
  <c r="V432" i="92" s="1"/>
  <c r="J459" i="92"/>
  <c r="S459" i="92" s="1"/>
  <c r="V459" i="92" s="1"/>
  <c r="J495" i="92"/>
  <c r="S495" i="92" s="1"/>
  <c r="V495" i="92" s="1"/>
  <c r="J486" i="92"/>
  <c r="S486" i="92" s="1"/>
  <c r="V486" i="92" s="1"/>
  <c r="J468" i="92"/>
  <c r="S468" i="92" s="1"/>
  <c r="V468" i="92" s="1"/>
  <c r="J450" i="92"/>
  <c r="S450" i="92" s="1"/>
  <c r="V450" i="92" s="1"/>
  <c r="J504" i="92"/>
  <c r="S504" i="92" s="1"/>
  <c r="V504" i="92" s="1"/>
  <c r="J441" i="92"/>
  <c r="S441" i="92" s="1"/>
  <c r="V441" i="92" s="1"/>
  <c r="J477" i="92"/>
  <c r="S477" i="92" s="1"/>
  <c r="V477" i="92" s="1"/>
  <c r="P28" i="92"/>
  <c r="Q28" i="92"/>
  <c r="J55" i="94"/>
  <c r="I55" i="94"/>
  <c r="I475" i="92"/>
  <c r="R475" i="92" s="1"/>
  <c r="U475" i="92" s="1"/>
  <c r="J475" i="92"/>
  <c r="S475" i="92" s="1"/>
  <c r="V475" i="92" s="1"/>
  <c r="I48" i="94"/>
  <c r="J48" i="94"/>
  <c r="I37" i="92"/>
  <c r="J37" i="92"/>
  <c r="J108" i="94"/>
  <c r="I108" i="94"/>
  <c r="J106" i="92"/>
  <c r="S106" i="92" s="1"/>
  <c r="V106" i="92" s="1"/>
  <c r="I106" i="92"/>
  <c r="R106" i="92" s="1"/>
  <c r="U106" i="92" s="1"/>
  <c r="S243" i="92"/>
  <c r="V243" i="92" s="1"/>
  <c r="I7" i="94"/>
  <c r="J7" i="94"/>
  <c r="P43" i="92"/>
  <c r="Q43" i="92"/>
  <c r="J376" i="94"/>
  <c r="I376" i="94"/>
  <c r="I377" i="94" s="1"/>
  <c r="R377" i="94" s="1"/>
  <c r="U377" i="94" s="1"/>
  <c r="I388" i="92"/>
  <c r="J388" i="92"/>
  <c r="I424" i="92"/>
  <c r="J424" i="92"/>
  <c r="I167" i="94"/>
  <c r="J167" i="94"/>
  <c r="I414" i="92"/>
  <c r="R414" i="92" s="1"/>
  <c r="U414" i="92" s="1"/>
  <c r="J414" i="92"/>
  <c r="S414" i="92" s="1"/>
  <c r="V414" i="92" s="1"/>
  <c r="J293" i="94"/>
  <c r="I293" i="94"/>
  <c r="J52" i="94"/>
  <c r="I52" i="94"/>
  <c r="S288" i="92"/>
  <c r="V288" i="92" s="1"/>
  <c r="R234" i="92"/>
  <c r="U234" i="92" s="1"/>
  <c r="R135" i="92"/>
  <c r="U135" i="92" s="1"/>
  <c r="J77" i="94"/>
  <c r="I77" i="94"/>
  <c r="I28" i="92"/>
  <c r="J28" i="92"/>
  <c r="J147" i="94"/>
  <c r="I147" i="94"/>
  <c r="J107" i="94"/>
  <c r="I107" i="94"/>
  <c r="Q17" i="92"/>
  <c r="P17" i="92"/>
  <c r="J18" i="92"/>
  <c r="I18" i="92"/>
  <c r="I385" i="92"/>
  <c r="R385" i="92" s="1"/>
  <c r="U385" i="92" s="1"/>
  <c r="J385" i="92"/>
  <c r="S385" i="92" s="1"/>
  <c r="V385" i="92" s="1"/>
  <c r="J61" i="92"/>
  <c r="S61" i="92" s="1"/>
  <c r="V61" i="92" s="1"/>
  <c r="I61" i="92"/>
  <c r="R61" i="92" s="1"/>
  <c r="U61" i="92" s="1"/>
  <c r="J191" i="94"/>
  <c r="I191" i="94"/>
  <c r="J279" i="94"/>
  <c r="I279" i="94"/>
  <c r="S252" i="92"/>
  <c r="V252" i="92" s="1"/>
  <c r="S216" i="92"/>
  <c r="V216" i="92" s="1"/>
  <c r="M88" i="82"/>
  <c r="J253" i="92"/>
  <c r="J244" i="92"/>
  <c r="J217" i="92"/>
  <c r="J226" i="92"/>
  <c r="J181" i="92"/>
  <c r="Q64" i="92"/>
  <c r="J145" i="92"/>
  <c r="Q73" i="92"/>
  <c r="J235" i="92"/>
  <c r="J136" i="92"/>
  <c r="J163" i="92"/>
  <c r="J172" i="92"/>
  <c r="J154" i="92"/>
  <c r="J208" i="92"/>
  <c r="Q55" i="92"/>
  <c r="S55" i="92" s="1"/>
  <c r="V55" i="92" s="1"/>
  <c r="I16" i="92"/>
  <c r="J16" i="92"/>
  <c r="Q34" i="92"/>
  <c r="P34" i="92"/>
  <c r="I99" i="92"/>
  <c r="R99" i="92" s="1"/>
  <c r="U99" i="92" s="1"/>
  <c r="J99" i="92"/>
  <c r="S99" i="92" s="1"/>
  <c r="V99" i="92" s="1"/>
  <c r="J8" i="92"/>
  <c r="S8" i="92" s="1"/>
  <c r="V8" i="92" s="1"/>
  <c r="I8" i="92"/>
  <c r="R8" i="92" s="1"/>
  <c r="U8" i="92" s="1"/>
  <c r="J64" i="92"/>
  <c r="I64" i="92"/>
  <c r="J87" i="94"/>
  <c r="I87" i="94"/>
  <c r="I206" i="94"/>
  <c r="J206" i="94"/>
  <c r="R477" i="92"/>
  <c r="U477" i="92" s="1"/>
  <c r="R495" i="92"/>
  <c r="U495" i="92" s="1"/>
  <c r="R432" i="92"/>
  <c r="U432" i="92" s="1"/>
  <c r="I23" i="94"/>
  <c r="J23" i="94"/>
  <c r="I493" i="92"/>
  <c r="R493" i="92" s="1"/>
  <c r="U493" i="92" s="1"/>
  <c r="J493" i="92"/>
  <c r="S493" i="92" s="1"/>
  <c r="V493" i="92" s="1"/>
  <c r="J296" i="94"/>
  <c r="I296" i="94"/>
  <c r="J4" i="79"/>
  <c r="M119" i="92"/>
  <c r="O119" i="92" s="1"/>
  <c r="I34" i="92"/>
  <c r="J34" i="92"/>
  <c r="I44" i="94"/>
  <c r="J44" i="94"/>
  <c r="J45" i="94" s="1"/>
  <c r="S45" i="94" s="1"/>
  <c r="V45" i="94" s="1"/>
  <c r="J153" i="94"/>
  <c r="I153" i="94"/>
  <c r="J40" i="94"/>
  <c r="I40" i="94"/>
  <c r="Q37" i="92"/>
  <c r="P37" i="92"/>
  <c r="J347" i="94"/>
  <c r="I347" i="94"/>
  <c r="J86" i="94"/>
  <c r="I86" i="94"/>
  <c r="I448" i="92"/>
  <c r="R448" i="92" s="1"/>
  <c r="U448" i="92" s="1"/>
  <c r="J448" i="92"/>
  <c r="S448" i="92" s="1"/>
  <c r="V448" i="92" s="1"/>
  <c r="J19" i="94"/>
  <c r="I19" i="94"/>
  <c r="R180" i="92"/>
  <c r="U180" i="92" s="1"/>
  <c r="J106" i="94"/>
  <c r="I106" i="94"/>
  <c r="J192" i="94"/>
  <c r="I192" i="94"/>
  <c r="J72" i="94"/>
  <c r="I72" i="94"/>
  <c r="I302" i="94"/>
  <c r="J302" i="94"/>
  <c r="I301" i="94"/>
  <c r="J301" i="94"/>
  <c r="I387" i="92"/>
  <c r="R387" i="92" s="1"/>
  <c r="U387" i="92" s="1"/>
  <c r="J387" i="92"/>
  <c r="S387" i="92" s="1"/>
  <c r="V387" i="92" s="1"/>
  <c r="J156" i="94"/>
  <c r="I156" i="94"/>
  <c r="R333" i="92"/>
  <c r="U333" i="92" s="1"/>
  <c r="J7" i="40"/>
  <c r="M47" i="92"/>
  <c r="O47" i="92" s="1"/>
  <c r="M38" i="92"/>
  <c r="O38" i="92" s="1"/>
  <c r="I249" i="94"/>
  <c r="J249" i="94"/>
  <c r="I88" i="94"/>
  <c r="J88" i="94"/>
  <c r="I117" i="94"/>
  <c r="I119" i="94" s="1"/>
  <c r="R119" i="94" s="1"/>
  <c r="U119" i="94" s="1"/>
  <c r="J117" i="94"/>
  <c r="J104" i="92"/>
  <c r="I104" i="92"/>
  <c r="I25" i="92"/>
  <c r="J25" i="92"/>
  <c r="J232" i="94"/>
  <c r="I232" i="94"/>
  <c r="I282" i="94"/>
  <c r="J282" i="94"/>
  <c r="P16" i="92"/>
  <c r="Q16" i="92"/>
  <c r="I128" i="94"/>
  <c r="J128" i="94"/>
  <c r="I32" i="77"/>
  <c r="Q381" i="94"/>
  <c r="Q349" i="94"/>
  <c r="I430" i="92"/>
  <c r="R430" i="92" s="1"/>
  <c r="U430" i="92" s="1"/>
  <c r="J430" i="92"/>
  <c r="S430" i="92" s="1"/>
  <c r="V430" i="92" s="1"/>
  <c r="K90" i="87"/>
  <c r="J118" i="92"/>
  <c r="Q21" i="94"/>
  <c r="Q10" i="92"/>
  <c r="Q53" i="94"/>
  <c r="B88" i="82"/>
  <c r="I226" i="92"/>
  <c r="I181" i="92"/>
  <c r="I253" i="92"/>
  <c r="I244" i="92"/>
  <c r="I217" i="92"/>
  <c r="I136" i="92"/>
  <c r="P64" i="92"/>
  <c r="P73" i="92"/>
  <c r="I145" i="92"/>
  <c r="I235" i="92"/>
  <c r="I154" i="92"/>
  <c r="I163" i="92"/>
  <c r="I208" i="92"/>
  <c r="I172" i="92"/>
  <c r="P55" i="92"/>
  <c r="J228" i="94"/>
  <c r="I228" i="94"/>
  <c r="J295" i="94"/>
  <c r="I295" i="94"/>
  <c r="B88" i="84"/>
  <c r="P263" i="92" s="1"/>
  <c r="P271" i="92"/>
  <c r="P379" i="92"/>
  <c r="P289" i="92"/>
  <c r="P307" i="92"/>
  <c r="P334" i="92"/>
  <c r="P280" i="92"/>
  <c r="P352" i="92"/>
  <c r="P325" i="92"/>
  <c r="P361" i="92"/>
  <c r="P343" i="92"/>
  <c r="P298" i="92"/>
  <c r="P316" i="92"/>
  <c r="P370" i="92"/>
  <c r="I412" i="92"/>
  <c r="R412" i="92" s="1"/>
  <c r="U412" i="92" s="1"/>
  <c r="J412" i="92"/>
  <c r="S412" i="92" s="1"/>
  <c r="V412" i="92" s="1"/>
  <c r="I152" i="94"/>
  <c r="J152" i="94"/>
  <c r="J233" i="94"/>
  <c r="I233" i="94"/>
  <c r="S207" i="92"/>
  <c r="V207" i="92" s="1"/>
  <c r="I98" i="92"/>
  <c r="R98" i="92" s="1"/>
  <c r="U98" i="92" s="1"/>
  <c r="J98" i="92"/>
  <c r="S98" i="92" s="1"/>
  <c r="V98" i="92" s="1"/>
  <c r="J109" i="92"/>
  <c r="I109" i="92"/>
  <c r="R459" i="92"/>
  <c r="U459" i="92" s="1"/>
  <c r="J4" i="19"/>
  <c r="M29" i="92"/>
  <c r="O29" i="92" s="1"/>
  <c r="I484" i="92"/>
  <c r="R484" i="92" s="1"/>
  <c r="U484" i="92" s="1"/>
  <c r="J484" i="92"/>
  <c r="S484" i="92" s="1"/>
  <c r="V484" i="92" s="1"/>
  <c r="F383" i="94"/>
  <c r="H383" i="94" s="1"/>
  <c r="F351" i="94"/>
  <c r="H351" i="94" s="1"/>
  <c r="F307" i="94"/>
  <c r="H307" i="94" s="1"/>
  <c r="F259" i="94"/>
  <c r="F214" i="94"/>
  <c r="F255" i="94"/>
  <c r="H255" i="94" s="1"/>
  <c r="F213" i="94"/>
  <c r="H213" i="94" s="1"/>
  <c r="F174" i="94"/>
  <c r="F352" i="94"/>
  <c r="H352" i="94" s="1"/>
  <c r="F256" i="94"/>
  <c r="H256" i="94" s="1"/>
  <c r="F257" i="94"/>
  <c r="H257" i="94" s="1"/>
  <c r="F212" i="94"/>
  <c r="H212" i="94" s="1"/>
  <c r="F171" i="94"/>
  <c r="H171" i="94" s="1"/>
  <c r="F132" i="94"/>
  <c r="H132" i="94" s="1"/>
  <c r="F425" i="92"/>
  <c r="H425" i="92" s="1"/>
  <c r="F258" i="94"/>
  <c r="H258" i="94" s="1"/>
  <c r="F211" i="94"/>
  <c r="H211" i="94" s="1"/>
  <c r="F173" i="94"/>
  <c r="H173" i="94" s="1"/>
  <c r="F134" i="94"/>
  <c r="F94" i="94"/>
  <c r="F92" i="94"/>
  <c r="H92" i="94" s="1"/>
  <c r="F384" i="94"/>
  <c r="H384" i="94" s="1"/>
  <c r="F312" i="94"/>
  <c r="F172" i="94"/>
  <c r="H172" i="94" s="1"/>
  <c r="F133" i="94"/>
  <c r="H133" i="94" s="1"/>
  <c r="F93" i="94"/>
  <c r="H93" i="94" s="1"/>
  <c r="F398" i="92"/>
  <c r="H398" i="92" s="1"/>
  <c r="F389" i="92"/>
  <c r="H389" i="92" s="1"/>
  <c r="F311" i="94"/>
  <c r="H311" i="94" s="1"/>
  <c r="F407" i="92"/>
  <c r="H407" i="92" s="1"/>
  <c r="F308" i="94"/>
  <c r="H308" i="94" s="1"/>
  <c r="F101" i="92"/>
  <c r="H101" i="92" s="1"/>
  <c r="F65" i="92"/>
  <c r="H65" i="92" s="1"/>
  <c r="F131" i="94"/>
  <c r="H131" i="94" s="1"/>
  <c r="F91" i="94"/>
  <c r="H91" i="94" s="1"/>
  <c r="F310" i="94"/>
  <c r="H310" i="94" s="1"/>
  <c r="F110" i="92"/>
  <c r="H110" i="92" s="1"/>
  <c r="F74" i="92"/>
  <c r="H74" i="92" s="1"/>
  <c r="F309" i="94"/>
  <c r="H309" i="94" s="1"/>
  <c r="F416" i="92"/>
  <c r="H416" i="92" s="1"/>
  <c r="J239" i="94"/>
  <c r="I239" i="94"/>
  <c r="J344" i="94"/>
  <c r="J345" i="94" s="1"/>
  <c r="S345" i="94" s="1"/>
  <c r="V345" i="94" s="1"/>
  <c r="I344" i="94"/>
  <c r="P115" i="92"/>
  <c r="R115" i="92" s="1"/>
  <c r="U115" i="92" s="1"/>
  <c r="Q115" i="92"/>
  <c r="S115" i="92" s="1"/>
  <c r="V115" i="92" s="1"/>
  <c r="R243" i="92"/>
  <c r="U243" i="92" s="1"/>
  <c r="R225" i="92"/>
  <c r="U225" i="92" s="1"/>
  <c r="J392" i="92"/>
  <c r="I392" i="92"/>
  <c r="J113" i="92"/>
  <c r="I113" i="92"/>
  <c r="J148" i="94"/>
  <c r="I148" i="94"/>
  <c r="I283" i="94"/>
  <c r="J283" i="94"/>
  <c r="J231" i="94"/>
  <c r="I231" i="94"/>
  <c r="J193" i="94"/>
  <c r="I193" i="94"/>
  <c r="I71" i="94"/>
  <c r="J71" i="94"/>
  <c r="J335" i="94"/>
  <c r="I335" i="94"/>
  <c r="R270" i="92"/>
  <c r="U270" i="92" s="1"/>
  <c r="I39" i="94"/>
  <c r="J39" i="94"/>
  <c r="P19" i="92"/>
  <c r="Q19" i="92"/>
  <c r="I123" i="94"/>
  <c r="J123" i="94"/>
  <c r="I26" i="92"/>
  <c r="J26" i="92"/>
  <c r="S26" i="92" s="1"/>
  <c r="V26" i="92" s="1"/>
  <c r="J100" i="92"/>
  <c r="I100" i="92"/>
  <c r="J127" i="94"/>
  <c r="I127" i="94"/>
  <c r="J251" i="94"/>
  <c r="I251" i="94"/>
  <c r="R441" i="92"/>
  <c r="U441" i="92" s="1"/>
  <c r="I294" i="94"/>
  <c r="J294" i="94"/>
  <c r="J288" i="94"/>
  <c r="I288" i="94"/>
  <c r="J24" i="94"/>
  <c r="I24" i="94"/>
  <c r="K8" i="2"/>
  <c r="F61" i="94"/>
  <c r="F29" i="94"/>
  <c r="F28" i="94"/>
  <c r="H28" i="94" s="1"/>
  <c r="F60" i="94"/>
  <c r="H60" i="94" s="1"/>
  <c r="F59" i="94"/>
  <c r="H59" i="94" s="1"/>
  <c r="F27" i="94"/>
  <c r="H27" i="94" s="1"/>
  <c r="F21" i="92"/>
  <c r="H21" i="92" s="1"/>
  <c r="F12" i="92"/>
  <c r="H12" i="92" s="1"/>
  <c r="I502" i="92"/>
  <c r="R502" i="92" s="1"/>
  <c r="U502" i="92" s="1"/>
  <c r="J502" i="92"/>
  <c r="S502" i="92" s="1"/>
  <c r="V502" i="92" s="1"/>
  <c r="B90" i="87"/>
  <c r="P53" i="94"/>
  <c r="I118" i="92"/>
  <c r="P21" i="94"/>
  <c r="P10" i="92"/>
  <c r="I10" i="92"/>
  <c r="J10" i="92"/>
  <c r="B64" i="85"/>
  <c r="P460" i="92"/>
  <c r="P442" i="92"/>
  <c r="P496" i="92"/>
  <c r="P487" i="92"/>
  <c r="P469" i="92"/>
  <c r="P451" i="92"/>
  <c r="P478" i="92"/>
  <c r="P433" i="92"/>
  <c r="P505" i="92"/>
  <c r="J395" i="94"/>
  <c r="I395" i="94"/>
  <c r="J186" i="94"/>
  <c r="I186" i="94"/>
  <c r="J339" i="94"/>
  <c r="I339" i="94"/>
  <c r="J280" i="94"/>
  <c r="I280" i="94"/>
  <c r="J81" i="94"/>
  <c r="I81" i="94"/>
  <c r="J380" i="94"/>
  <c r="I380" i="94"/>
  <c r="J415" i="92"/>
  <c r="I415" i="92"/>
  <c r="Q35" i="92"/>
  <c r="P35" i="92"/>
  <c r="R35" i="92" s="1"/>
  <c r="U35" i="92" s="1"/>
  <c r="I196" i="94"/>
  <c r="J196" i="94"/>
  <c r="I368" i="94"/>
  <c r="J368" i="94"/>
  <c r="J7" i="92"/>
  <c r="S7" i="92" s="1"/>
  <c r="V7" i="92" s="1"/>
  <c r="I7" i="92"/>
  <c r="R7" i="92" s="1"/>
  <c r="U7" i="92" s="1"/>
  <c r="J243" i="94"/>
  <c r="I243" i="94"/>
  <c r="I247" i="94" s="1"/>
  <c r="R247" i="94" s="1"/>
  <c r="U247" i="94" s="1"/>
  <c r="J397" i="92"/>
  <c r="I397" i="92"/>
  <c r="I240" i="94"/>
  <c r="J240" i="94"/>
  <c r="J20" i="92"/>
  <c r="I20" i="92"/>
  <c r="J188" i="94"/>
  <c r="I188" i="94"/>
  <c r="J394" i="92"/>
  <c r="S394" i="92" s="1"/>
  <c r="V394" i="92" s="1"/>
  <c r="I394" i="92"/>
  <c r="R394" i="92" s="1"/>
  <c r="U394" i="92" s="1"/>
  <c r="I112" i="94"/>
  <c r="J112" i="94"/>
  <c r="I168" i="94"/>
  <c r="J168" i="94"/>
  <c r="I250" i="94"/>
  <c r="J250" i="94"/>
  <c r="I451" i="92"/>
  <c r="I433" i="92"/>
  <c r="I505" i="92"/>
  <c r="I487" i="92"/>
  <c r="I469" i="92"/>
  <c r="I496" i="92"/>
  <c r="I478" i="92"/>
  <c r="I442" i="92"/>
  <c r="I460" i="92"/>
  <c r="B56" i="86"/>
  <c r="P515" i="92" s="1"/>
  <c r="H43" i="86"/>
  <c r="Q514" i="92" s="1"/>
  <c r="I11" i="92"/>
  <c r="J11" i="92"/>
  <c r="J51" i="94"/>
  <c r="I51" i="94"/>
  <c r="J121" i="94"/>
  <c r="I121" i="94"/>
  <c r="J396" i="94"/>
  <c r="I396" i="94"/>
  <c r="J11" i="94"/>
  <c r="I11" i="94"/>
  <c r="I13" i="94" s="1"/>
  <c r="R13" i="94" s="1"/>
  <c r="U13" i="94" s="1"/>
  <c r="I73" i="94"/>
  <c r="J73" i="94"/>
  <c r="J151" i="94"/>
  <c r="I151" i="94"/>
  <c r="K64" i="85"/>
  <c r="Q433" i="92"/>
  <c r="Q442" i="92"/>
  <c r="Q496" i="92"/>
  <c r="Q487" i="92"/>
  <c r="Q469" i="92"/>
  <c r="Q451" i="92"/>
  <c r="Q460" i="92"/>
  <c r="Q478" i="92"/>
  <c r="Q505" i="92"/>
  <c r="I303" i="94"/>
  <c r="J303" i="94"/>
  <c r="J374" i="92"/>
  <c r="S374" i="92" s="1"/>
  <c r="V374" i="92" s="1"/>
  <c r="J365" i="92"/>
  <c r="S365" i="92" s="1"/>
  <c r="V365" i="92" s="1"/>
  <c r="J347" i="92"/>
  <c r="S347" i="92" s="1"/>
  <c r="V347" i="92" s="1"/>
  <c r="J338" i="92"/>
  <c r="S338" i="92" s="1"/>
  <c r="V338" i="92" s="1"/>
  <c r="J284" i="92"/>
  <c r="S284" i="92" s="1"/>
  <c r="V284" i="92" s="1"/>
  <c r="J356" i="92"/>
  <c r="S356" i="92" s="1"/>
  <c r="V356" i="92" s="1"/>
  <c r="J311" i="92"/>
  <c r="S311" i="92" s="1"/>
  <c r="V311" i="92" s="1"/>
  <c r="J302" i="92"/>
  <c r="S302" i="92" s="1"/>
  <c r="V302" i="92" s="1"/>
  <c r="J293" i="92"/>
  <c r="S293" i="92" s="1"/>
  <c r="V293" i="92" s="1"/>
  <c r="J275" i="92"/>
  <c r="S275" i="92" s="1"/>
  <c r="V275" i="92" s="1"/>
  <c r="J329" i="92"/>
  <c r="S329" i="92" s="1"/>
  <c r="V329" i="92" s="1"/>
  <c r="J320" i="92"/>
  <c r="S320" i="92" s="1"/>
  <c r="V320" i="92" s="1"/>
  <c r="Q221" i="92"/>
  <c r="Q239" i="92"/>
  <c r="Q185" i="92"/>
  <c r="Q176" i="92"/>
  <c r="Q212" i="92"/>
  <c r="Q149" i="92"/>
  <c r="Q113" i="92"/>
  <c r="Q167" i="92"/>
  <c r="Q230" i="92"/>
  <c r="Q140" i="92"/>
  <c r="Q158" i="92"/>
  <c r="Q248" i="92"/>
  <c r="J383" i="92"/>
  <c r="S383" i="92" s="1"/>
  <c r="V383" i="92" s="1"/>
  <c r="Q104" i="92"/>
  <c r="Q257" i="92"/>
  <c r="Q25" i="92"/>
  <c r="P25" i="92"/>
  <c r="J77" i="92"/>
  <c r="I77" i="92"/>
  <c r="I97" i="92"/>
  <c r="R97" i="92" s="1"/>
  <c r="U97" i="92" s="1"/>
  <c r="J97" i="92"/>
  <c r="S97" i="92" s="1"/>
  <c r="V97" i="92" s="1"/>
  <c r="I113" i="94"/>
  <c r="J113" i="94"/>
  <c r="N72" i="88"/>
  <c r="Q89" i="94"/>
  <c r="Q209" i="94"/>
  <c r="Q424" i="92"/>
  <c r="Q169" i="94"/>
  <c r="Q415" i="92"/>
  <c r="Q129" i="94"/>
  <c r="Q397" i="92"/>
  <c r="Q406" i="92"/>
  <c r="Q305" i="94"/>
  <c r="Q253" i="94"/>
  <c r="Q388" i="92"/>
  <c r="J379" i="94"/>
  <c r="I379" i="94"/>
  <c r="P45" i="92"/>
  <c r="Q45" i="92"/>
  <c r="I108" i="92"/>
  <c r="R108" i="92" s="1"/>
  <c r="U108" i="92" s="1"/>
  <c r="J108" i="92"/>
  <c r="S108" i="92" s="1"/>
  <c r="V108" i="92" s="1"/>
  <c r="I201" i="94"/>
  <c r="J201" i="94"/>
  <c r="J204" i="94" s="1"/>
  <c r="S204" i="94" s="1"/>
  <c r="V204" i="94" s="1"/>
  <c r="J62" i="92"/>
  <c r="S62" i="92" s="1"/>
  <c r="V62" i="92" s="1"/>
  <c r="I62" i="92"/>
  <c r="R62" i="92" s="1"/>
  <c r="U62" i="92" s="1"/>
  <c r="J19" i="92"/>
  <c r="I19" i="92"/>
  <c r="J20" i="94"/>
  <c r="I20" i="94"/>
  <c r="S306" i="92"/>
  <c r="V306" i="92" s="1"/>
  <c r="S324" i="92"/>
  <c r="V324" i="92" s="1"/>
  <c r="S297" i="92"/>
  <c r="V297" i="92" s="1"/>
  <c r="S351" i="92"/>
  <c r="V351" i="92" s="1"/>
  <c r="K92" i="83"/>
  <c r="J361" i="92"/>
  <c r="J280" i="92"/>
  <c r="J334" i="92"/>
  <c r="J325" i="92"/>
  <c r="J307" i="92"/>
  <c r="Q226" i="92"/>
  <c r="Q217" i="92"/>
  <c r="Q235" i="92"/>
  <c r="Q244" i="92"/>
  <c r="J316" i="92"/>
  <c r="Q181" i="92"/>
  <c r="J343" i="92"/>
  <c r="Q208" i="92"/>
  <c r="Q154" i="92"/>
  <c r="Q109" i="92"/>
  <c r="Q136" i="92"/>
  <c r="Q172" i="92"/>
  <c r="J379" i="92"/>
  <c r="J289" i="92"/>
  <c r="Q145" i="92"/>
  <c r="Q100" i="92"/>
  <c r="J370" i="92"/>
  <c r="J271" i="92"/>
  <c r="Q163" i="92"/>
  <c r="J352" i="92"/>
  <c r="J298" i="92"/>
  <c r="Q253" i="92"/>
  <c r="P118" i="92"/>
  <c r="Q118" i="92"/>
  <c r="J286" i="94"/>
  <c r="I286" i="94"/>
  <c r="J146" i="94"/>
  <c r="I146" i="94"/>
  <c r="J68" i="92"/>
  <c r="I68" i="92"/>
  <c r="J226" i="94"/>
  <c r="I226" i="94"/>
  <c r="J70" i="92"/>
  <c r="S70" i="92" s="1"/>
  <c r="V70" i="92" s="1"/>
  <c r="I70" i="92"/>
  <c r="R70" i="92" s="1"/>
  <c r="U70" i="92" s="1"/>
  <c r="J403" i="92"/>
  <c r="S403" i="92" s="1"/>
  <c r="V403" i="92" s="1"/>
  <c r="I403" i="92"/>
  <c r="R403" i="92" s="1"/>
  <c r="U403" i="92" s="1"/>
  <c r="J281" i="94"/>
  <c r="I281" i="94"/>
  <c r="J111" i="94"/>
  <c r="I111" i="94"/>
  <c r="S225" i="92"/>
  <c r="V225" i="92" s="1"/>
  <c r="S135" i="92"/>
  <c r="V135" i="92" s="1"/>
  <c r="R279" i="92"/>
  <c r="U279" i="92" s="1"/>
  <c r="R306" i="92"/>
  <c r="U306" i="92" s="1"/>
  <c r="R342" i="92"/>
  <c r="U342" i="92" s="1"/>
  <c r="J8" i="94"/>
  <c r="I8" i="94"/>
  <c r="J4" i="17"/>
  <c r="M20" i="92"/>
  <c r="O20" i="92" s="1"/>
  <c r="Q18" i="92"/>
  <c r="P18" i="92"/>
  <c r="I405" i="92"/>
  <c r="R405" i="92" s="1"/>
  <c r="U405" i="92" s="1"/>
  <c r="J405" i="92"/>
  <c r="S405" i="92" s="1"/>
  <c r="V405" i="92" s="1"/>
  <c r="J340" i="94"/>
  <c r="I340" i="94"/>
  <c r="J300" i="94"/>
  <c r="I300" i="94"/>
  <c r="I304" i="94"/>
  <c r="J304" i="94"/>
  <c r="J166" i="94"/>
  <c r="I166" i="94"/>
  <c r="J406" i="92"/>
  <c r="I406" i="92"/>
  <c r="J404" i="92"/>
  <c r="S404" i="92" s="1"/>
  <c r="V404" i="92" s="1"/>
  <c r="I404" i="92"/>
  <c r="R404" i="92" s="1"/>
  <c r="U404" i="92" s="1"/>
  <c r="J56" i="94"/>
  <c r="I56" i="94"/>
  <c r="B32" i="77"/>
  <c r="P381" i="94"/>
  <c r="P349" i="94"/>
  <c r="I439" i="92"/>
  <c r="R439" i="92" s="1"/>
  <c r="U439" i="92" s="1"/>
  <c r="J439" i="92"/>
  <c r="S439" i="92" s="1"/>
  <c r="V439" i="92" s="1"/>
  <c r="I52" i="92"/>
  <c r="R52" i="92" s="1"/>
  <c r="U52" i="92" s="1"/>
  <c r="I46" i="92"/>
  <c r="J46" i="92"/>
  <c r="I55" i="92"/>
  <c r="J43" i="92"/>
  <c r="I43" i="92"/>
  <c r="J37" i="3"/>
  <c r="F47" i="92"/>
  <c r="H47" i="92" s="1"/>
  <c r="F56" i="92"/>
  <c r="H56" i="92" s="1"/>
  <c r="J56" i="92" s="1"/>
  <c r="J44" i="92"/>
  <c r="I44" i="92"/>
  <c r="R44" i="92" s="1"/>
  <c r="U44" i="92" s="1"/>
  <c r="J45" i="92"/>
  <c r="I45" i="92"/>
  <c r="I53" i="92"/>
  <c r="R53" i="92" s="1"/>
  <c r="U53" i="92" s="1"/>
  <c r="L57" i="86"/>
  <c r="K70" i="86"/>
  <c r="K49" i="13"/>
  <c r="L40" i="13"/>
  <c r="M32" i="77"/>
  <c r="N32" i="77" s="1"/>
  <c r="L39" i="77"/>
  <c r="D89" i="90"/>
  <c r="E72" i="90"/>
  <c r="J72" i="90"/>
  <c r="I89" i="90"/>
  <c r="E39" i="77"/>
  <c r="F32" i="77"/>
  <c r="G32" i="77" s="1"/>
  <c r="F40" i="13"/>
  <c r="E49" i="13"/>
  <c r="E58" i="13" s="1"/>
  <c r="F58" i="13" s="1"/>
  <c r="S95" i="92" l="1"/>
  <c r="V95" i="92" s="1"/>
  <c r="S514" i="92"/>
  <c r="V514" i="92" s="1"/>
  <c r="J515" i="92"/>
  <c r="I515" i="92"/>
  <c r="R515" i="92" s="1"/>
  <c r="U515" i="92" s="1"/>
  <c r="S86" i="92"/>
  <c r="V86" i="92" s="1"/>
  <c r="I92" i="92"/>
  <c r="J92" i="92"/>
  <c r="R91" i="92"/>
  <c r="U91" i="92" s="1"/>
  <c r="J83" i="92"/>
  <c r="I83" i="92"/>
  <c r="R82" i="92"/>
  <c r="U82" i="92" s="1"/>
  <c r="J13" i="94"/>
  <c r="S13" i="94" s="1"/>
  <c r="V13" i="94" s="1"/>
  <c r="F84" i="92"/>
  <c r="H84" i="92" s="1"/>
  <c r="F516" i="92"/>
  <c r="H516" i="92" s="1"/>
  <c r="F93" i="92"/>
  <c r="H93" i="92" s="1"/>
  <c r="S91" i="92"/>
  <c r="V91" i="92" s="1"/>
  <c r="I17" i="94"/>
  <c r="R17" i="94" s="1"/>
  <c r="U17" i="94" s="1"/>
  <c r="S190" i="92"/>
  <c r="V190" i="92" s="1"/>
  <c r="S127" i="92"/>
  <c r="V127" i="92" s="1"/>
  <c r="P83" i="92"/>
  <c r="P92" i="92"/>
  <c r="R92" i="92" s="1"/>
  <c r="U92" i="92" s="1"/>
  <c r="Q83" i="92"/>
  <c r="S83" i="92" s="1"/>
  <c r="V83" i="92" s="1"/>
  <c r="Q92" i="92"/>
  <c r="S92" i="92" s="1"/>
  <c r="V92" i="92" s="1"/>
  <c r="S199" i="92"/>
  <c r="V199" i="92" s="1"/>
  <c r="R36" i="92"/>
  <c r="U36" i="92" s="1"/>
  <c r="R26" i="92"/>
  <c r="U26" i="92" s="1"/>
  <c r="S44" i="92"/>
  <c r="V44" i="92" s="1"/>
  <c r="Q128" i="92"/>
  <c r="J263" i="92"/>
  <c r="S263" i="92" s="1"/>
  <c r="V263" i="92" s="1"/>
  <c r="Q200" i="92"/>
  <c r="Q191" i="92"/>
  <c r="R190" i="92"/>
  <c r="U190" i="92" s="1"/>
  <c r="R127" i="92"/>
  <c r="U127" i="92" s="1"/>
  <c r="R199" i="92"/>
  <c r="U199" i="92" s="1"/>
  <c r="P128" i="92"/>
  <c r="I263" i="92"/>
  <c r="R263" i="92" s="1"/>
  <c r="U263" i="92" s="1"/>
  <c r="P200" i="92"/>
  <c r="P191" i="92"/>
  <c r="I128" i="92"/>
  <c r="I191" i="92"/>
  <c r="I200" i="92"/>
  <c r="J128" i="92"/>
  <c r="J191" i="92"/>
  <c r="J200" i="92"/>
  <c r="J41" i="94"/>
  <c r="S41" i="94" s="1"/>
  <c r="V41" i="94" s="1"/>
  <c r="S18" i="92"/>
  <c r="V18" i="92" s="1"/>
  <c r="R45" i="92"/>
  <c r="U45" i="92" s="1"/>
  <c r="S10" i="92"/>
  <c r="V10" i="92" s="1"/>
  <c r="R415" i="92"/>
  <c r="U415" i="92" s="1"/>
  <c r="S379" i="92"/>
  <c r="V379" i="92" s="1"/>
  <c r="S352" i="92"/>
  <c r="V352" i="92" s="1"/>
  <c r="S334" i="92"/>
  <c r="V334" i="92" s="1"/>
  <c r="S316" i="92"/>
  <c r="V316" i="92" s="1"/>
  <c r="J377" i="94"/>
  <c r="S377" i="94" s="1"/>
  <c r="V377" i="94" s="1"/>
  <c r="I79" i="94"/>
  <c r="R79" i="94" s="1"/>
  <c r="U79" i="94" s="1"/>
  <c r="I345" i="94"/>
  <c r="R345" i="94" s="1"/>
  <c r="U345" i="94" s="1"/>
  <c r="J373" i="94"/>
  <c r="S373" i="94" s="1"/>
  <c r="V373" i="94" s="1"/>
  <c r="I204" i="94"/>
  <c r="R204" i="94" s="1"/>
  <c r="U204" i="94" s="1"/>
  <c r="I164" i="94"/>
  <c r="R164" i="94" s="1"/>
  <c r="U164" i="94" s="1"/>
  <c r="S104" i="92"/>
  <c r="V104" i="92" s="1"/>
  <c r="J84" i="94"/>
  <c r="S84" i="94" s="1"/>
  <c r="V84" i="94" s="1"/>
  <c r="I84" i="94"/>
  <c r="R84" i="94" s="1"/>
  <c r="U84" i="94" s="1"/>
  <c r="R181" i="92"/>
  <c r="U181" i="92" s="1"/>
  <c r="R64" i="92"/>
  <c r="U64" i="92" s="1"/>
  <c r="S343" i="92"/>
  <c r="V343" i="92" s="1"/>
  <c r="S217" i="92"/>
  <c r="V217" i="92" s="1"/>
  <c r="R163" i="92"/>
  <c r="U163" i="92" s="1"/>
  <c r="J164" i="94"/>
  <c r="S164" i="94" s="1"/>
  <c r="V164" i="94" s="1"/>
  <c r="J169" i="94"/>
  <c r="S169" i="94" s="1"/>
  <c r="V169" i="94" s="1"/>
  <c r="I199" i="94"/>
  <c r="R199" i="94" s="1"/>
  <c r="U199" i="94" s="1"/>
  <c r="J119" i="94"/>
  <c r="S119" i="94" s="1"/>
  <c r="V119" i="94" s="1"/>
  <c r="S35" i="92"/>
  <c r="V35" i="92" s="1"/>
  <c r="I25" i="94"/>
  <c r="I53" i="94"/>
  <c r="R53" i="94" s="1"/>
  <c r="U53" i="94" s="1"/>
  <c r="I45" i="94"/>
  <c r="R45" i="94" s="1"/>
  <c r="U45" i="94" s="1"/>
  <c r="R496" i="92"/>
  <c r="U496" i="92" s="1"/>
  <c r="R451" i="92"/>
  <c r="U451" i="92" s="1"/>
  <c r="S118" i="92"/>
  <c r="V118" i="92" s="1"/>
  <c r="R424" i="92"/>
  <c r="U424" i="92" s="1"/>
  <c r="S325" i="92"/>
  <c r="V325" i="92" s="1"/>
  <c r="S64" i="92"/>
  <c r="V64" i="92" s="1"/>
  <c r="I381" i="94"/>
  <c r="R381" i="94" s="1"/>
  <c r="U381" i="94" s="1"/>
  <c r="I209" i="94"/>
  <c r="R209" i="94" s="1"/>
  <c r="U209" i="94" s="1"/>
  <c r="J349" i="94"/>
  <c r="S349" i="94" s="1"/>
  <c r="V349" i="94" s="1"/>
  <c r="J159" i="94"/>
  <c r="S159" i="94" s="1"/>
  <c r="V159" i="94" s="1"/>
  <c r="J79" i="94"/>
  <c r="S79" i="94" s="1"/>
  <c r="V79" i="94" s="1"/>
  <c r="J235" i="94"/>
  <c r="S235" i="94" s="1"/>
  <c r="V235" i="94" s="1"/>
  <c r="I41" i="94"/>
  <c r="R41" i="94" s="1"/>
  <c r="U41" i="94" s="1"/>
  <c r="J229" i="94"/>
  <c r="J25" i="94"/>
  <c r="J337" i="94"/>
  <c r="S337" i="94" s="1"/>
  <c r="V337" i="94" s="1"/>
  <c r="I241" i="94"/>
  <c r="R241" i="94" s="1"/>
  <c r="U241" i="94" s="1"/>
  <c r="I349" i="94"/>
  <c r="R349" i="94" s="1"/>
  <c r="U349" i="94" s="1"/>
  <c r="J209" i="94"/>
  <c r="S209" i="94" s="1"/>
  <c r="V209" i="94" s="1"/>
  <c r="I9" i="94"/>
  <c r="R9" i="94" s="1"/>
  <c r="U9" i="94" s="1"/>
  <c r="S235" i="92"/>
  <c r="V235" i="92" s="1"/>
  <c r="I194" i="94"/>
  <c r="R194" i="94" s="1"/>
  <c r="U194" i="94" s="1"/>
  <c r="R307" i="92"/>
  <c r="U307" i="92" s="1"/>
  <c r="I397" i="94"/>
  <c r="R55" i="92"/>
  <c r="U55" i="92" s="1"/>
  <c r="J114" i="94"/>
  <c r="S114" i="94" s="1"/>
  <c r="V114" i="94" s="1"/>
  <c r="R172" i="92"/>
  <c r="U172" i="92" s="1"/>
  <c r="S271" i="92"/>
  <c r="V271" i="92" s="1"/>
  <c r="S406" i="92"/>
  <c r="V406" i="92" s="1"/>
  <c r="I124" i="94"/>
  <c r="R124" i="94" s="1"/>
  <c r="U124" i="94" s="1"/>
  <c r="J241" i="94"/>
  <c r="S241" i="94" s="1"/>
  <c r="V241" i="94" s="1"/>
  <c r="I253" i="94"/>
  <c r="R253" i="94" s="1"/>
  <c r="U253" i="94" s="1"/>
  <c r="I337" i="94"/>
  <c r="R337" i="94" s="1"/>
  <c r="U337" i="94" s="1"/>
  <c r="R442" i="92"/>
  <c r="U442" i="92" s="1"/>
  <c r="R289" i="92"/>
  <c r="U289" i="92" s="1"/>
  <c r="R478" i="92"/>
  <c r="U478" i="92" s="1"/>
  <c r="J74" i="94"/>
  <c r="S74" i="94" s="1"/>
  <c r="V74" i="94" s="1"/>
  <c r="R325" i="92"/>
  <c r="U325" i="92" s="1"/>
  <c r="S45" i="92"/>
  <c r="V45" i="92" s="1"/>
  <c r="R100" i="92"/>
  <c r="U100" i="92" s="1"/>
  <c r="J253" i="94"/>
  <c r="S253" i="94" s="1"/>
  <c r="V253" i="94" s="1"/>
  <c r="J369" i="94"/>
  <c r="R118" i="92"/>
  <c r="U118" i="92" s="1"/>
  <c r="S370" i="92"/>
  <c r="V370" i="92" s="1"/>
  <c r="S307" i="92"/>
  <c r="V307" i="92" s="1"/>
  <c r="S28" i="92"/>
  <c r="V28" i="92" s="1"/>
  <c r="I57" i="94"/>
  <c r="S34" i="92"/>
  <c r="V34" i="92" s="1"/>
  <c r="R397" i="92"/>
  <c r="U397" i="92" s="1"/>
  <c r="S415" i="92"/>
  <c r="V415" i="92" s="1"/>
  <c r="I229" i="94"/>
  <c r="J381" i="94"/>
  <c r="S381" i="94" s="1"/>
  <c r="V381" i="94" s="1"/>
  <c r="J247" i="94"/>
  <c r="S247" i="94" s="1"/>
  <c r="V247" i="94" s="1"/>
  <c r="R154" i="92"/>
  <c r="U154" i="92" s="1"/>
  <c r="R136" i="92"/>
  <c r="U136" i="92" s="1"/>
  <c r="S163" i="92"/>
  <c r="V163" i="92" s="1"/>
  <c r="S181" i="92"/>
  <c r="V181" i="92" s="1"/>
  <c r="S424" i="92"/>
  <c r="V424" i="92" s="1"/>
  <c r="J57" i="94"/>
  <c r="I28" i="94"/>
  <c r="J28" i="94"/>
  <c r="J110" i="92"/>
  <c r="I110" i="92"/>
  <c r="I92" i="94"/>
  <c r="J92" i="94"/>
  <c r="J397" i="94"/>
  <c r="R226" i="92"/>
  <c r="U226" i="92" s="1"/>
  <c r="S136" i="92"/>
  <c r="V136" i="92" s="1"/>
  <c r="F317" i="94"/>
  <c r="H317" i="94" s="1"/>
  <c r="F426" i="92"/>
  <c r="H426" i="92" s="1"/>
  <c r="F136" i="94"/>
  <c r="H136" i="94" s="1"/>
  <c r="F96" i="94"/>
  <c r="H96" i="94" s="1"/>
  <c r="F316" i="94"/>
  <c r="H316" i="94" s="1"/>
  <c r="F318" i="94"/>
  <c r="H318" i="94" s="1"/>
  <c r="F264" i="94"/>
  <c r="H264" i="94" s="1"/>
  <c r="F176" i="94"/>
  <c r="H176" i="94" s="1"/>
  <c r="F137" i="94"/>
  <c r="H137" i="94" s="1"/>
  <c r="F97" i="94"/>
  <c r="H97" i="94" s="1"/>
  <c r="F314" i="94"/>
  <c r="H314" i="94" s="1"/>
  <c r="F265" i="94"/>
  <c r="F355" i="94"/>
  <c r="H355" i="94" s="1"/>
  <c r="F417" i="92"/>
  <c r="H417" i="92" s="1"/>
  <c r="F219" i="94"/>
  <c r="F408" i="92"/>
  <c r="H408" i="92" s="1"/>
  <c r="F261" i="94"/>
  <c r="H261" i="94" s="1"/>
  <c r="F399" i="92"/>
  <c r="H399" i="92" s="1"/>
  <c r="F390" i="92"/>
  <c r="H390" i="92" s="1"/>
  <c r="F111" i="92"/>
  <c r="H111" i="92" s="1"/>
  <c r="F356" i="94"/>
  <c r="H356" i="94" s="1"/>
  <c r="F315" i="94"/>
  <c r="H315" i="94" s="1"/>
  <c r="F218" i="94"/>
  <c r="H218" i="94" s="1"/>
  <c r="F75" i="92"/>
  <c r="H75" i="92" s="1"/>
  <c r="F262" i="94"/>
  <c r="H262" i="94" s="1"/>
  <c r="F102" i="92"/>
  <c r="H102" i="92" s="1"/>
  <c r="F66" i="92"/>
  <c r="H66" i="92" s="1"/>
  <c r="F217" i="94"/>
  <c r="H217" i="94" s="1"/>
  <c r="F388" i="94"/>
  <c r="H388" i="94" s="1"/>
  <c r="F177" i="94"/>
  <c r="H177" i="94" s="1"/>
  <c r="F139" i="94"/>
  <c r="F216" i="94"/>
  <c r="H216" i="94" s="1"/>
  <c r="F178" i="94"/>
  <c r="H178" i="94" s="1"/>
  <c r="F263" i="94"/>
  <c r="H263" i="94" s="1"/>
  <c r="F138" i="94"/>
  <c r="H138" i="94" s="1"/>
  <c r="F98" i="94"/>
  <c r="H98" i="94" s="1"/>
  <c r="F319" i="94"/>
  <c r="F179" i="94"/>
  <c r="F387" i="94"/>
  <c r="H387" i="94" s="1"/>
  <c r="F99" i="94"/>
  <c r="I114" i="94"/>
  <c r="R114" i="94" s="1"/>
  <c r="U114" i="94" s="1"/>
  <c r="I291" i="94"/>
  <c r="R291" i="94" s="1"/>
  <c r="U291" i="94" s="1"/>
  <c r="J12" i="92"/>
  <c r="I12" i="92"/>
  <c r="K111" i="87"/>
  <c r="Q57" i="94"/>
  <c r="Q11" i="92"/>
  <c r="S11" i="92" s="1"/>
  <c r="V11" i="92" s="1"/>
  <c r="Q25" i="94"/>
  <c r="J119" i="92"/>
  <c r="J291" i="94"/>
  <c r="S291" i="94" s="1"/>
  <c r="V291" i="94" s="1"/>
  <c r="I506" i="92"/>
  <c r="I497" i="92"/>
  <c r="I479" i="92"/>
  <c r="I461" i="92"/>
  <c r="I452" i="92"/>
  <c r="I443" i="92"/>
  <c r="I470" i="92"/>
  <c r="I488" i="92"/>
  <c r="B69" i="86"/>
  <c r="P516" i="92" s="1"/>
  <c r="H56" i="86"/>
  <c r="Q515" i="92" s="1"/>
  <c r="S515" i="92" s="1"/>
  <c r="V515" i="92" s="1"/>
  <c r="I434" i="92"/>
  <c r="I65" i="92"/>
  <c r="J65" i="92"/>
  <c r="I109" i="94"/>
  <c r="M109" i="82"/>
  <c r="J236" i="92"/>
  <c r="J173" i="92"/>
  <c r="J164" i="92"/>
  <c r="J218" i="92"/>
  <c r="J227" i="92"/>
  <c r="J209" i="92"/>
  <c r="J182" i="92"/>
  <c r="Q65" i="92"/>
  <c r="J155" i="92"/>
  <c r="J245" i="92"/>
  <c r="Q74" i="92"/>
  <c r="J146" i="92"/>
  <c r="J137" i="92"/>
  <c r="J254" i="92"/>
  <c r="Q56" i="92"/>
  <c r="S56" i="92" s="1"/>
  <c r="V56" i="92" s="1"/>
  <c r="J9" i="94"/>
  <c r="S9" i="94" s="1"/>
  <c r="V9" i="94" s="1"/>
  <c r="B89" i="88"/>
  <c r="P174" i="94"/>
  <c r="P134" i="94"/>
  <c r="P94" i="94"/>
  <c r="P214" i="94"/>
  <c r="P416" i="92"/>
  <c r="P425" i="92"/>
  <c r="P398" i="92"/>
  <c r="P407" i="92"/>
  <c r="P259" i="94"/>
  <c r="P389" i="92"/>
  <c r="P312" i="94"/>
  <c r="P20" i="92"/>
  <c r="R20" i="92" s="1"/>
  <c r="U20" i="92" s="1"/>
  <c r="Q20" i="92"/>
  <c r="S20" i="92" s="1"/>
  <c r="V20" i="92" s="1"/>
  <c r="K114" i="83"/>
  <c r="Q236" i="92"/>
  <c r="Q146" i="92"/>
  <c r="J371" i="92"/>
  <c r="J281" i="92"/>
  <c r="Q155" i="92"/>
  <c r="J362" i="92"/>
  <c r="J353" i="92"/>
  <c r="J308" i="92"/>
  <c r="J299" i="92"/>
  <c r="J290" i="92"/>
  <c r="J272" i="92"/>
  <c r="J326" i="92"/>
  <c r="J317" i="92"/>
  <c r="Q209" i="92"/>
  <c r="Q101" i="92"/>
  <c r="J335" i="92"/>
  <c r="J380" i="92"/>
  <c r="J344" i="92"/>
  <c r="Q227" i="92"/>
  <c r="Q218" i="92"/>
  <c r="Q182" i="92"/>
  <c r="Q173" i="92"/>
  <c r="Q110" i="92"/>
  <c r="Q164" i="92"/>
  <c r="Q245" i="92"/>
  <c r="Q137" i="92"/>
  <c r="Q254" i="92"/>
  <c r="R433" i="92"/>
  <c r="U433" i="92" s="1"/>
  <c r="I341" i="94"/>
  <c r="R341" i="94" s="1"/>
  <c r="U341" i="94" s="1"/>
  <c r="B79" i="85"/>
  <c r="P434" i="92"/>
  <c r="P470" i="92"/>
  <c r="P461" i="92"/>
  <c r="P452" i="92"/>
  <c r="P443" i="92"/>
  <c r="P488" i="92"/>
  <c r="P497" i="92"/>
  <c r="P479" i="92"/>
  <c r="P506" i="92"/>
  <c r="I101" i="92"/>
  <c r="J101" i="92"/>
  <c r="J256" i="94"/>
  <c r="I256" i="94"/>
  <c r="R235" i="92"/>
  <c r="U235" i="92" s="1"/>
  <c r="P38" i="92"/>
  <c r="Q38" i="92"/>
  <c r="J109" i="94"/>
  <c r="J298" i="94"/>
  <c r="S298" i="94" s="1"/>
  <c r="V298" i="94" s="1"/>
  <c r="R73" i="92"/>
  <c r="U73" i="92" s="1"/>
  <c r="I305" i="94"/>
  <c r="R305" i="94" s="1"/>
  <c r="U305" i="94" s="1"/>
  <c r="S361" i="92"/>
  <c r="V361" i="92" s="1"/>
  <c r="I154" i="94"/>
  <c r="R154" i="94" s="1"/>
  <c r="U154" i="94" s="1"/>
  <c r="J53" i="94"/>
  <c r="S53" i="94" s="1"/>
  <c r="V53" i="94" s="1"/>
  <c r="R460" i="92"/>
  <c r="U460" i="92" s="1"/>
  <c r="J341" i="94"/>
  <c r="S341" i="94" s="1"/>
  <c r="V341" i="94" s="1"/>
  <c r="I59" i="94"/>
  <c r="J59" i="94"/>
  <c r="J309" i="94"/>
  <c r="I309" i="94"/>
  <c r="J172" i="94"/>
  <c r="I172" i="94"/>
  <c r="I258" i="94"/>
  <c r="J258" i="94"/>
  <c r="J352" i="94"/>
  <c r="I352" i="94"/>
  <c r="J307" i="94"/>
  <c r="I307" i="94"/>
  <c r="P29" i="92"/>
  <c r="Q29" i="92"/>
  <c r="R217" i="92"/>
  <c r="U217" i="92" s="1"/>
  <c r="P47" i="92"/>
  <c r="Q47" i="92"/>
  <c r="J89" i="94"/>
  <c r="S89" i="94" s="1"/>
  <c r="V89" i="94" s="1"/>
  <c r="S145" i="92"/>
  <c r="V145" i="92" s="1"/>
  <c r="S244" i="92"/>
  <c r="V244" i="92" s="1"/>
  <c r="S388" i="92"/>
  <c r="V388" i="92" s="1"/>
  <c r="S37" i="92"/>
  <c r="V37" i="92" s="1"/>
  <c r="R406" i="92"/>
  <c r="U406" i="92" s="1"/>
  <c r="R298" i="92"/>
  <c r="U298" i="92" s="1"/>
  <c r="R361" i="92"/>
  <c r="U361" i="92" s="1"/>
  <c r="R343" i="92"/>
  <c r="U343" i="92" s="1"/>
  <c r="I29" i="92"/>
  <c r="J29" i="92"/>
  <c r="J311" i="94"/>
  <c r="I311" i="94"/>
  <c r="I213" i="94"/>
  <c r="J213" i="94"/>
  <c r="I284" i="94"/>
  <c r="R284" i="94" s="1"/>
  <c r="U284" i="94" s="1"/>
  <c r="I49" i="94"/>
  <c r="R49" i="94" s="1"/>
  <c r="U49" i="94" s="1"/>
  <c r="I131" i="94"/>
  <c r="J131" i="94"/>
  <c r="I212" i="94"/>
  <c r="J212" i="94"/>
  <c r="J284" i="94"/>
  <c r="S284" i="94" s="1"/>
  <c r="V284" i="94" s="1"/>
  <c r="J124" i="94"/>
  <c r="S124" i="94" s="1"/>
  <c r="V124" i="94" s="1"/>
  <c r="J433" i="92"/>
  <c r="S433" i="92" s="1"/>
  <c r="V433" i="92" s="1"/>
  <c r="J478" i="92"/>
  <c r="S478" i="92" s="1"/>
  <c r="V478" i="92" s="1"/>
  <c r="J487" i="92"/>
  <c r="S487" i="92" s="1"/>
  <c r="V487" i="92" s="1"/>
  <c r="J451" i="92"/>
  <c r="S451" i="92" s="1"/>
  <c r="V451" i="92" s="1"/>
  <c r="J469" i="92"/>
  <c r="S469" i="92" s="1"/>
  <c r="V469" i="92" s="1"/>
  <c r="J496" i="92"/>
  <c r="S496" i="92" s="1"/>
  <c r="V496" i="92" s="1"/>
  <c r="J442" i="92"/>
  <c r="S442" i="92" s="1"/>
  <c r="V442" i="92" s="1"/>
  <c r="J505" i="92"/>
  <c r="S505" i="92" s="1"/>
  <c r="V505" i="92" s="1"/>
  <c r="J460" i="92"/>
  <c r="S460" i="92" s="1"/>
  <c r="V460" i="92" s="1"/>
  <c r="S397" i="92"/>
  <c r="V397" i="92" s="1"/>
  <c r="J416" i="92"/>
  <c r="I416" i="92"/>
  <c r="J398" i="92"/>
  <c r="I398" i="92"/>
  <c r="J257" i="94"/>
  <c r="I257" i="94"/>
  <c r="R379" i="92"/>
  <c r="U379" i="92" s="1"/>
  <c r="R469" i="92"/>
  <c r="U469" i="92" s="1"/>
  <c r="F31" i="94"/>
  <c r="H31" i="94" s="1"/>
  <c r="F22" i="92"/>
  <c r="H22" i="92" s="1"/>
  <c r="F13" i="92"/>
  <c r="H13" i="92" s="1"/>
  <c r="F32" i="94"/>
  <c r="H32" i="94" s="1"/>
  <c r="F65" i="94"/>
  <c r="F64" i="94"/>
  <c r="H64" i="94" s="1"/>
  <c r="F63" i="94"/>
  <c r="H63" i="94" s="1"/>
  <c r="F33" i="94"/>
  <c r="H23" i="92"/>
  <c r="H68" i="94"/>
  <c r="H35" i="94"/>
  <c r="H14" i="92"/>
  <c r="H67" i="94"/>
  <c r="H36" i="94"/>
  <c r="J93" i="94"/>
  <c r="I93" i="94"/>
  <c r="R34" i="92"/>
  <c r="U34" i="92" s="1"/>
  <c r="J194" i="94"/>
  <c r="S194" i="94" s="1"/>
  <c r="V194" i="94" s="1"/>
  <c r="I298" i="94"/>
  <c r="R298" i="94" s="1"/>
  <c r="U298" i="94" s="1"/>
  <c r="S73" i="92"/>
  <c r="V73" i="92" s="1"/>
  <c r="R370" i="92"/>
  <c r="U370" i="92" s="1"/>
  <c r="S43" i="92"/>
  <c r="V43" i="92" s="1"/>
  <c r="S298" i="92"/>
  <c r="V298" i="92" s="1"/>
  <c r="B111" i="87"/>
  <c r="I119" i="92"/>
  <c r="P25" i="94"/>
  <c r="P11" i="92"/>
  <c r="R11" i="92" s="1"/>
  <c r="U11" i="92" s="1"/>
  <c r="P57" i="94"/>
  <c r="S100" i="92"/>
  <c r="V100" i="92" s="1"/>
  <c r="I74" i="94"/>
  <c r="R74" i="94" s="1"/>
  <c r="U74" i="94" s="1"/>
  <c r="I133" i="94"/>
  <c r="J133" i="94"/>
  <c r="S109" i="92"/>
  <c r="V109" i="92" s="1"/>
  <c r="I89" i="94"/>
  <c r="R89" i="94" s="1"/>
  <c r="U89" i="94" s="1"/>
  <c r="I369" i="94"/>
  <c r="R369" i="94" s="1"/>
  <c r="U369" i="94" s="1"/>
  <c r="I189" i="94"/>
  <c r="R316" i="92"/>
  <c r="U316" i="92" s="1"/>
  <c r="B114" i="83"/>
  <c r="I371" i="92"/>
  <c r="I380" i="92"/>
  <c r="I362" i="92"/>
  <c r="I344" i="92"/>
  <c r="I335" i="92"/>
  <c r="P236" i="92"/>
  <c r="I281" i="92"/>
  <c r="I353" i="92"/>
  <c r="I308" i="92"/>
  <c r="I299" i="92"/>
  <c r="I290" i="92"/>
  <c r="I272" i="92"/>
  <c r="P227" i="92"/>
  <c r="P209" i="92"/>
  <c r="P146" i="92"/>
  <c r="I317" i="92"/>
  <c r="P182" i="92"/>
  <c r="P110" i="92"/>
  <c r="P137" i="92"/>
  <c r="P101" i="92"/>
  <c r="P173" i="92"/>
  <c r="P155" i="92"/>
  <c r="I326" i="92"/>
  <c r="P245" i="92"/>
  <c r="P218" i="92"/>
  <c r="P254" i="92"/>
  <c r="P164" i="92"/>
  <c r="S46" i="92"/>
  <c r="V46" i="92" s="1"/>
  <c r="I149" i="94"/>
  <c r="S289" i="92"/>
  <c r="V289" i="92" s="1"/>
  <c r="J154" i="94"/>
  <c r="S154" i="94" s="1"/>
  <c r="V154" i="94" s="1"/>
  <c r="R487" i="92"/>
  <c r="U487" i="92" s="1"/>
  <c r="R10" i="92"/>
  <c r="U10" i="92" s="1"/>
  <c r="S19" i="92"/>
  <c r="V19" i="92" s="1"/>
  <c r="J310" i="94"/>
  <c r="I310" i="94"/>
  <c r="I308" i="94"/>
  <c r="J308" i="94"/>
  <c r="I425" i="92"/>
  <c r="J425" i="92"/>
  <c r="J351" i="94"/>
  <c r="I351" i="94"/>
  <c r="R145" i="92"/>
  <c r="U145" i="92" s="1"/>
  <c r="R244" i="92"/>
  <c r="U244" i="92" s="1"/>
  <c r="S25" i="92"/>
  <c r="V25" i="92" s="1"/>
  <c r="K7" i="40"/>
  <c r="M48" i="92"/>
  <c r="O48" i="92" s="1"/>
  <c r="M39" i="92"/>
  <c r="O39" i="92" s="1"/>
  <c r="I21" i="94"/>
  <c r="R21" i="94" s="1"/>
  <c r="U21" i="94" s="1"/>
  <c r="Q119" i="92"/>
  <c r="P119" i="92"/>
  <c r="S16" i="92"/>
  <c r="V16" i="92" s="1"/>
  <c r="S154" i="92"/>
  <c r="V154" i="92" s="1"/>
  <c r="S253" i="92"/>
  <c r="V253" i="92" s="1"/>
  <c r="R17" i="92"/>
  <c r="U17" i="92" s="1"/>
  <c r="R388" i="92"/>
  <c r="U388" i="92" s="1"/>
  <c r="R37" i="92"/>
  <c r="U37" i="92" s="1"/>
  <c r="R28" i="92"/>
  <c r="U28" i="92" s="1"/>
  <c r="F507" i="92"/>
  <c r="H507" i="92" s="1"/>
  <c r="F498" i="92"/>
  <c r="H498" i="92" s="1"/>
  <c r="F489" i="92"/>
  <c r="H489" i="92" s="1"/>
  <c r="F480" i="92"/>
  <c r="H480" i="92" s="1"/>
  <c r="F471" i="92"/>
  <c r="H471" i="92" s="1"/>
  <c r="F462" i="92"/>
  <c r="H462" i="92" s="1"/>
  <c r="F453" i="92"/>
  <c r="H453" i="92" s="1"/>
  <c r="F444" i="92"/>
  <c r="H444" i="92" s="1"/>
  <c r="F70" i="86"/>
  <c r="E83" i="86" s="1"/>
  <c r="M517" i="92" s="1"/>
  <c r="O517" i="92" s="1"/>
  <c r="F435" i="92"/>
  <c r="H435" i="92" s="1"/>
  <c r="J129" i="94"/>
  <c r="S129" i="94" s="1"/>
  <c r="V129" i="94" s="1"/>
  <c r="R352" i="92"/>
  <c r="U352" i="92" s="1"/>
  <c r="R271" i="92"/>
  <c r="U271" i="92" s="1"/>
  <c r="R280" i="92"/>
  <c r="U280" i="92" s="1"/>
  <c r="I38" i="92"/>
  <c r="J38" i="92"/>
  <c r="I91" i="94"/>
  <c r="J91" i="94"/>
  <c r="J171" i="94"/>
  <c r="I171" i="94"/>
  <c r="K109" i="84"/>
  <c r="Q264" i="92" s="1"/>
  <c r="Q353" i="92"/>
  <c r="Q308" i="92"/>
  <c r="Q371" i="92"/>
  <c r="Q299" i="92"/>
  <c r="Q335" i="92"/>
  <c r="Q380" i="92"/>
  <c r="Q290" i="92"/>
  <c r="Q281" i="92"/>
  <c r="Q362" i="92"/>
  <c r="Q317" i="92"/>
  <c r="Q326" i="92"/>
  <c r="Q272" i="92"/>
  <c r="Q344" i="92"/>
  <c r="N89" i="88"/>
  <c r="Q214" i="94"/>
  <c r="Q425" i="92"/>
  <c r="Q416" i="92"/>
  <c r="Q174" i="94"/>
  <c r="Q94" i="94"/>
  <c r="Q134" i="94"/>
  <c r="Q312" i="94"/>
  <c r="Q398" i="92"/>
  <c r="Q407" i="92"/>
  <c r="Q389" i="92"/>
  <c r="Q259" i="94"/>
  <c r="I389" i="92"/>
  <c r="J389" i="92"/>
  <c r="I255" i="94"/>
  <c r="J255" i="94"/>
  <c r="R208" i="92"/>
  <c r="U208" i="92" s="1"/>
  <c r="S226" i="92"/>
  <c r="V226" i="92" s="1"/>
  <c r="B109" i="84"/>
  <c r="P264" i="92" s="1"/>
  <c r="P335" i="92"/>
  <c r="P344" i="92"/>
  <c r="P299" i="92"/>
  <c r="P371" i="92"/>
  <c r="P362" i="92"/>
  <c r="P308" i="92"/>
  <c r="P353" i="92"/>
  <c r="P317" i="92"/>
  <c r="P272" i="92"/>
  <c r="P290" i="92"/>
  <c r="P326" i="92"/>
  <c r="P281" i="92"/>
  <c r="P380" i="92"/>
  <c r="R43" i="92"/>
  <c r="U43" i="92" s="1"/>
  <c r="J21" i="92"/>
  <c r="I21" i="92"/>
  <c r="J173" i="94"/>
  <c r="I173" i="94"/>
  <c r="R109" i="92"/>
  <c r="U109" i="92" s="1"/>
  <c r="R334" i="92"/>
  <c r="U334" i="92" s="1"/>
  <c r="B39" i="77"/>
  <c r="P353" i="94"/>
  <c r="P385" i="94"/>
  <c r="S280" i="92"/>
  <c r="V280" i="92" s="1"/>
  <c r="K79" i="85"/>
  <c r="Q434" i="92"/>
  <c r="Q488" i="92"/>
  <c r="Q461" i="92"/>
  <c r="Q497" i="92"/>
  <c r="Q452" i="92"/>
  <c r="Q470" i="92"/>
  <c r="Q479" i="92"/>
  <c r="Q443" i="92"/>
  <c r="Q506" i="92"/>
  <c r="J27" i="94"/>
  <c r="I27" i="94"/>
  <c r="I211" i="94"/>
  <c r="J211" i="94"/>
  <c r="S208" i="92"/>
  <c r="V208" i="92" s="1"/>
  <c r="J305" i="94"/>
  <c r="S305" i="94" s="1"/>
  <c r="V305" i="94" s="1"/>
  <c r="K4" i="17"/>
  <c r="O23" i="92" s="1"/>
  <c r="M21" i="92"/>
  <c r="O21" i="92" s="1"/>
  <c r="R46" i="92"/>
  <c r="U46" i="92" s="1"/>
  <c r="I169" i="94"/>
  <c r="R169" i="94" s="1"/>
  <c r="U169" i="94" s="1"/>
  <c r="R18" i="92"/>
  <c r="U18" i="92" s="1"/>
  <c r="J149" i="94"/>
  <c r="R505" i="92"/>
  <c r="U505" i="92" s="1"/>
  <c r="J199" i="94"/>
  <c r="S199" i="94" s="1"/>
  <c r="V199" i="94" s="1"/>
  <c r="J189" i="94"/>
  <c r="J60" i="94"/>
  <c r="I60" i="94"/>
  <c r="R19" i="92"/>
  <c r="U19" i="92" s="1"/>
  <c r="I235" i="94"/>
  <c r="R235" i="94" s="1"/>
  <c r="U235" i="94" s="1"/>
  <c r="S113" i="92"/>
  <c r="V113" i="92" s="1"/>
  <c r="J74" i="92"/>
  <c r="I74" i="92"/>
  <c r="J407" i="92"/>
  <c r="I407" i="92"/>
  <c r="I384" i="94"/>
  <c r="J384" i="94"/>
  <c r="I132" i="94"/>
  <c r="J132" i="94"/>
  <c r="I383" i="94"/>
  <c r="J383" i="94"/>
  <c r="K4" i="19"/>
  <c r="M30" i="92"/>
  <c r="O30" i="92" s="1"/>
  <c r="R253" i="92"/>
  <c r="U253" i="92" s="1"/>
  <c r="B109" i="82"/>
  <c r="I155" i="92"/>
  <c r="I236" i="92"/>
  <c r="I173" i="92"/>
  <c r="I209" i="92"/>
  <c r="I218" i="92"/>
  <c r="I146" i="92"/>
  <c r="I245" i="92"/>
  <c r="I164" i="92"/>
  <c r="P74" i="92"/>
  <c r="P65" i="92"/>
  <c r="I254" i="92"/>
  <c r="I227" i="92"/>
  <c r="I137" i="92"/>
  <c r="I182" i="92"/>
  <c r="P56" i="92"/>
  <c r="I39" i="77"/>
  <c r="Q385" i="94"/>
  <c r="Q353" i="94"/>
  <c r="R25" i="92"/>
  <c r="U25" i="92" s="1"/>
  <c r="I159" i="94"/>
  <c r="R159" i="94" s="1"/>
  <c r="U159" i="94" s="1"/>
  <c r="J21" i="94"/>
  <c r="S21" i="94" s="1"/>
  <c r="V21" i="94" s="1"/>
  <c r="K4" i="79"/>
  <c r="M120" i="92"/>
  <c r="O120" i="92" s="1"/>
  <c r="R16" i="92"/>
  <c r="U16" i="92" s="1"/>
  <c r="S172" i="92"/>
  <c r="V172" i="92" s="1"/>
  <c r="S17" i="92"/>
  <c r="V17" i="92" s="1"/>
  <c r="J49" i="94"/>
  <c r="S49" i="94" s="1"/>
  <c r="V49" i="94" s="1"/>
  <c r="I129" i="94"/>
  <c r="R129" i="94" s="1"/>
  <c r="U129" i="94" s="1"/>
  <c r="K44" i="2"/>
  <c r="F39" i="92"/>
  <c r="H39" i="92" s="1"/>
  <c r="F30" i="92"/>
  <c r="H30" i="92" s="1"/>
  <c r="I56" i="92"/>
  <c r="J47" i="92"/>
  <c r="I47" i="92"/>
  <c r="K37" i="3"/>
  <c r="F57" i="92"/>
  <c r="H57" i="92" s="1"/>
  <c r="J57" i="92" s="1"/>
  <c r="F48" i="92"/>
  <c r="H48" i="92" s="1"/>
  <c r="I106" i="90"/>
  <c r="J106" i="90" s="1"/>
  <c r="J89" i="90"/>
  <c r="D106" i="90"/>
  <c r="E106" i="90" s="1"/>
  <c r="E89" i="90"/>
  <c r="L46" i="77"/>
  <c r="M46" i="77" s="1"/>
  <c r="N46" i="77" s="1"/>
  <c r="M39" i="77"/>
  <c r="N39" i="77" s="1"/>
  <c r="K58" i="13"/>
  <c r="L58" i="13" s="1"/>
  <c r="L49" i="13"/>
  <c r="L70" i="86"/>
  <c r="K83" i="86"/>
  <c r="L83" i="86" s="1"/>
  <c r="E46" i="77"/>
  <c r="F46" i="77" s="1"/>
  <c r="G46" i="77" s="1"/>
  <c r="F39" i="77"/>
  <c r="G39" i="77" s="1"/>
  <c r="F49" i="13"/>
  <c r="H410" i="92" l="1"/>
  <c r="F517" i="92"/>
  <c r="H517" i="92" s="1"/>
  <c r="F94" i="92"/>
  <c r="H94" i="92" s="1"/>
  <c r="F85" i="92"/>
  <c r="H85" i="92" s="1"/>
  <c r="J93" i="92"/>
  <c r="I93" i="92"/>
  <c r="R83" i="92"/>
  <c r="U83" i="92" s="1"/>
  <c r="J516" i="92"/>
  <c r="I516" i="92"/>
  <c r="R516" i="92"/>
  <c r="U516" i="92" s="1"/>
  <c r="J84" i="92"/>
  <c r="I84" i="92"/>
  <c r="P84" i="92"/>
  <c r="P93" i="92"/>
  <c r="Q84" i="92"/>
  <c r="Q93" i="92"/>
  <c r="S200" i="92"/>
  <c r="V200" i="92" s="1"/>
  <c r="S369" i="94"/>
  <c r="V369" i="94" s="1"/>
  <c r="R425" i="92"/>
  <c r="U425" i="92" s="1"/>
  <c r="S128" i="92"/>
  <c r="V128" i="92" s="1"/>
  <c r="S29" i="92"/>
  <c r="V29" i="92" s="1"/>
  <c r="S38" i="92"/>
  <c r="V38" i="92" s="1"/>
  <c r="R128" i="92"/>
  <c r="U128" i="92" s="1"/>
  <c r="S191" i="92"/>
  <c r="V191" i="92" s="1"/>
  <c r="J264" i="92"/>
  <c r="S264" i="92" s="1"/>
  <c r="V264" i="92" s="1"/>
  <c r="Q129" i="92"/>
  <c r="Q201" i="92"/>
  <c r="Q192" i="92"/>
  <c r="P129" i="92"/>
  <c r="I264" i="92"/>
  <c r="R264" i="92" s="1"/>
  <c r="U264" i="92" s="1"/>
  <c r="P201" i="92"/>
  <c r="P192" i="92"/>
  <c r="R200" i="92"/>
  <c r="U200" i="92" s="1"/>
  <c r="R191" i="92"/>
  <c r="U191" i="92" s="1"/>
  <c r="J129" i="92"/>
  <c r="J192" i="92"/>
  <c r="J201" i="92"/>
  <c r="I129" i="92"/>
  <c r="I192" i="92"/>
  <c r="I201" i="92"/>
  <c r="R164" i="92"/>
  <c r="U164" i="92" s="1"/>
  <c r="S254" i="92"/>
  <c r="V254" i="92" s="1"/>
  <c r="R245" i="92"/>
  <c r="U245" i="92" s="1"/>
  <c r="R146" i="92"/>
  <c r="U146" i="92" s="1"/>
  <c r="S74" i="92"/>
  <c r="V74" i="92" s="1"/>
  <c r="H330" i="94"/>
  <c r="J330" i="94" s="1"/>
  <c r="H274" i="94"/>
  <c r="I274" i="94" s="1"/>
  <c r="H328" i="94"/>
  <c r="I328" i="94" s="1"/>
  <c r="R25" i="94"/>
  <c r="U25" i="94" s="1"/>
  <c r="H401" i="92"/>
  <c r="I401" i="92" s="1"/>
  <c r="R407" i="92"/>
  <c r="U407" i="92" s="1"/>
  <c r="R380" i="92"/>
  <c r="U380" i="92" s="1"/>
  <c r="R57" i="94"/>
  <c r="U57" i="94" s="1"/>
  <c r="R326" i="92"/>
  <c r="U326" i="92" s="1"/>
  <c r="S25" i="94"/>
  <c r="V25" i="94" s="1"/>
  <c r="I29" i="94"/>
  <c r="R434" i="92"/>
  <c r="U434" i="92" s="1"/>
  <c r="R506" i="92"/>
  <c r="U506" i="92" s="1"/>
  <c r="S344" i="92"/>
  <c r="V344" i="92" s="1"/>
  <c r="S371" i="92"/>
  <c r="V371" i="92" s="1"/>
  <c r="S236" i="92"/>
  <c r="V236" i="92" s="1"/>
  <c r="R218" i="92"/>
  <c r="U218" i="92" s="1"/>
  <c r="R254" i="92"/>
  <c r="U254" i="92" s="1"/>
  <c r="S101" i="92"/>
  <c r="V101" i="92" s="1"/>
  <c r="R65" i="92"/>
  <c r="U65" i="92" s="1"/>
  <c r="S57" i="94"/>
  <c r="V57" i="94" s="1"/>
  <c r="J29" i="94"/>
  <c r="O41" i="92"/>
  <c r="P41" i="92" s="1"/>
  <c r="O50" i="92"/>
  <c r="P50" i="92" s="1"/>
  <c r="S380" i="92"/>
  <c r="V380" i="92" s="1"/>
  <c r="J385" i="94"/>
  <c r="S385" i="94" s="1"/>
  <c r="V385" i="94" s="1"/>
  <c r="I259" i="94"/>
  <c r="R259" i="94" s="1"/>
  <c r="U259" i="94" s="1"/>
  <c r="S335" i="92"/>
  <c r="V335" i="92" s="1"/>
  <c r="S137" i="92"/>
  <c r="V137" i="92" s="1"/>
  <c r="S182" i="92"/>
  <c r="V182" i="92" s="1"/>
  <c r="H275" i="94"/>
  <c r="I275" i="94" s="1"/>
  <c r="H363" i="94"/>
  <c r="I363" i="94" s="1"/>
  <c r="R281" i="92"/>
  <c r="U281" i="92" s="1"/>
  <c r="S272" i="92"/>
  <c r="V272" i="92" s="1"/>
  <c r="R182" i="92"/>
  <c r="U182" i="92" s="1"/>
  <c r="I385" i="94"/>
  <c r="R385" i="94" s="1"/>
  <c r="U385" i="94" s="1"/>
  <c r="S389" i="92"/>
  <c r="V389" i="92" s="1"/>
  <c r="R137" i="92"/>
  <c r="U137" i="92" s="1"/>
  <c r="R74" i="92"/>
  <c r="U74" i="92" s="1"/>
  <c r="R389" i="92"/>
  <c r="U389" i="92" s="1"/>
  <c r="S416" i="92"/>
  <c r="V416" i="92" s="1"/>
  <c r="R29" i="92"/>
  <c r="U29" i="92" s="1"/>
  <c r="I61" i="94"/>
  <c r="H428" i="92"/>
  <c r="J428" i="92" s="1"/>
  <c r="R443" i="92"/>
  <c r="U443" i="92" s="1"/>
  <c r="R416" i="92"/>
  <c r="U416" i="92" s="1"/>
  <c r="R56" i="92"/>
  <c r="U56" i="92" s="1"/>
  <c r="R155" i="92"/>
  <c r="U155" i="92" s="1"/>
  <c r="R38" i="92"/>
  <c r="U38" i="92" s="1"/>
  <c r="R353" i="92"/>
  <c r="U353" i="92" s="1"/>
  <c r="R362" i="92"/>
  <c r="U362" i="92" s="1"/>
  <c r="I312" i="94"/>
  <c r="R312" i="94" s="1"/>
  <c r="U312" i="94" s="1"/>
  <c r="S65" i="92"/>
  <c r="V65" i="92" s="1"/>
  <c r="Q23" i="92"/>
  <c r="P23" i="92"/>
  <c r="J68" i="94"/>
  <c r="I68" i="94"/>
  <c r="M31" i="92"/>
  <c r="O31" i="92" s="1"/>
  <c r="Q21" i="92"/>
  <c r="S21" i="92" s="1"/>
  <c r="V21" i="92" s="1"/>
  <c r="P21" i="92"/>
  <c r="R21" i="92" s="1"/>
  <c r="U21" i="92" s="1"/>
  <c r="I174" i="94"/>
  <c r="R174" i="94" s="1"/>
  <c r="U174" i="94" s="1"/>
  <c r="I417" i="92"/>
  <c r="J417" i="92"/>
  <c r="J137" i="94"/>
  <c r="I137" i="94"/>
  <c r="B46" i="77"/>
  <c r="P357" i="94"/>
  <c r="P389" i="94"/>
  <c r="B132" i="87"/>
  <c r="I120" i="92"/>
  <c r="P12" i="92"/>
  <c r="R12" i="92" s="1"/>
  <c r="U12" i="92" s="1"/>
  <c r="P29" i="94"/>
  <c r="P61" i="94"/>
  <c r="I22" i="92"/>
  <c r="J22" i="92"/>
  <c r="S281" i="92"/>
  <c r="V281" i="92" s="1"/>
  <c r="S155" i="92"/>
  <c r="V155" i="92" s="1"/>
  <c r="I217" i="94"/>
  <c r="J217" i="94"/>
  <c r="J176" i="94"/>
  <c r="I176" i="94"/>
  <c r="J94" i="94"/>
  <c r="S94" i="94" s="1"/>
  <c r="V94" i="94" s="1"/>
  <c r="S164" i="92"/>
  <c r="V164" i="92" s="1"/>
  <c r="M151" i="82"/>
  <c r="J210" i="92"/>
  <c r="J237" i="92"/>
  <c r="J183" i="92"/>
  <c r="J165" i="92"/>
  <c r="J156" i="92"/>
  <c r="J138" i="92"/>
  <c r="J147" i="92"/>
  <c r="J219" i="92"/>
  <c r="Q75" i="92"/>
  <c r="J246" i="92"/>
  <c r="J174" i="92"/>
  <c r="J228" i="92"/>
  <c r="Q66" i="92"/>
  <c r="M130" i="82"/>
  <c r="J255" i="92"/>
  <c r="Q57" i="92"/>
  <c r="S57" i="92" s="1"/>
  <c r="V57" i="92" s="1"/>
  <c r="I111" i="92"/>
  <c r="J111" i="92"/>
  <c r="I94" i="94"/>
  <c r="R94" i="94" s="1"/>
  <c r="U94" i="94" s="1"/>
  <c r="J263" i="94"/>
  <c r="I263" i="94"/>
  <c r="K94" i="85"/>
  <c r="Q435" i="92"/>
  <c r="Q480" i="92"/>
  <c r="Q444" i="92"/>
  <c r="Q453" i="92"/>
  <c r="Q462" i="92"/>
  <c r="Q489" i="92"/>
  <c r="Q471" i="92"/>
  <c r="Q498" i="92"/>
  <c r="Q507" i="92"/>
  <c r="R371" i="92"/>
  <c r="U371" i="92" s="1"/>
  <c r="J64" i="94"/>
  <c r="I64" i="94"/>
  <c r="S299" i="92"/>
  <c r="V299" i="92" s="1"/>
  <c r="I507" i="92"/>
  <c r="I471" i="92"/>
  <c r="I462" i="92"/>
  <c r="I453" i="92"/>
  <c r="I444" i="92"/>
  <c r="I489" i="92"/>
  <c r="I498" i="92"/>
  <c r="I480" i="92"/>
  <c r="H69" i="86"/>
  <c r="Q516" i="92" s="1"/>
  <c r="B82" i="86"/>
  <c r="P517" i="92" s="1"/>
  <c r="I435" i="92"/>
  <c r="J178" i="94"/>
  <c r="I178" i="94"/>
  <c r="J399" i="92"/>
  <c r="I399" i="92"/>
  <c r="S110" i="92"/>
  <c r="V110" i="92" s="1"/>
  <c r="F391" i="94"/>
  <c r="H391" i="94" s="1"/>
  <c r="F326" i="94"/>
  <c r="F222" i="94"/>
  <c r="H222" i="94" s="1"/>
  <c r="F183" i="94"/>
  <c r="H183" i="94" s="1"/>
  <c r="F143" i="94"/>
  <c r="H143" i="94" s="1"/>
  <c r="F104" i="94"/>
  <c r="F322" i="94"/>
  <c r="H322" i="94" s="1"/>
  <c r="F325" i="94"/>
  <c r="H325" i="94" s="1"/>
  <c r="F221" i="94"/>
  <c r="H221" i="94" s="1"/>
  <c r="F182" i="94"/>
  <c r="H182" i="94" s="1"/>
  <c r="F142" i="94"/>
  <c r="H142" i="94" s="1"/>
  <c r="F103" i="94"/>
  <c r="H103" i="94" s="1"/>
  <c r="F409" i="92"/>
  <c r="H409" i="92" s="1"/>
  <c r="F271" i="94"/>
  <c r="F267" i="94"/>
  <c r="H267" i="94" s="1"/>
  <c r="F224" i="94"/>
  <c r="F400" i="92"/>
  <c r="H400" i="92" s="1"/>
  <c r="F391" i="92"/>
  <c r="H391" i="92" s="1"/>
  <c r="F112" i="92"/>
  <c r="H112" i="92" s="1"/>
  <c r="F392" i="94"/>
  <c r="H392" i="94" s="1"/>
  <c r="F323" i="94"/>
  <c r="H323" i="94" s="1"/>
  <c r="F101" i="94"/>
  <c r="H101" i="94" s="1"/>
  <c r="F418" i="92"/>
  <c r="H418" i="92" s="1"/>
  <c r="F223" i="94"/>
  <c r="H223" i="94" s="1"/>
  <c r="F184" i="94"/>
  <c r="F144" i="94"/>
  <c r="F103" i="92"/>
  <c r="H103" i="92" s="1"/>
  <c r="F76" i="92"/>
  <c r="H76" i="92" s="1"/>
  <c r="F67" i="92"/>
  <c r="H67" i="92" s="1"/>
  <c r="F324" i="94"/>
  <c r="H324" i="94" s="1"/>
  <c r="F181" i="94"/>
  <c r="H181" i="94" s="1"/>
  <c r="F141" i="94"/>
  <c r="H141" i="94" s="1"/>
  <c r="F102" i="94"/>
  <c r="H102" i="94" s="1"/>
  <c r="F359" i="94"/>
  <c r="H359" i="94" s="1"/>
  <c r="F321" i="94"/>
  <c r="H321" i="94" s="1"/>
  <c r="F268" i="94"/>
  <c r="H268" i="94" s="1"/>
  <c r="F360" i="94"/>
  <c r="H360" i="94" s="1"/>
  <c r="F427" i="92"/>
  <c r="H427" i="92" s="1"/>
  <c r="F269" i="94"/>
  <c r="H269" i="94" s="1"/>
  <c r="F270" i="94"/>
  <c r="H270" i="94" s="1"/>
  <c r="H331" i="94"/>
  <c r="I39" i="92"/>
  <c r="J39" i="92"/>
  <c r="R209" i="92"/>
  <c r="U209" i="92" s="1"/>
  <c r="I214" i="94"/>
  <c r="R214" i="94" s="1"/>
  <c r="U214" i="94" s="1"/>
  <c r="B130" i="84"/>
  <c r="P265" i="92" s="1"/>
  <c r="P273" i="92"/>
  <c r="P327" i="92"/>
  <c r="P309" i="92"/>
  <c r="P372" i="92"/>
  <c r="P318" i="92"/>
  <c r="P363" i="92"/>
  <c r="P282" i="92"/>
  <c r="P345" i="92"/>
  <c r="P300" i="92"/>
  <c r="P336" i="92"/>
  <c r="P354" i="92"/>
  <c r="P291" i="92"/>
  <c r="P381" i="92"/>
  <c r="K130" i="84"/>
  <c r="Q265" i="92" s="1"/>
  <c r="Q273" i="92"/>
  <c r="Q381" i="92"/>
  <c r="Q372" i="92"/>
  <c r="Q363" i="92"/>
  <c r="Q336" i="92"/>
  <c r="Q318" i="92"/>
  <c r="Q345" i="92"/>
  <c r="Q300" i="92"/>
  <c r="Q327" i="92"/>
  <c r="Q354" i="92"/>
  <c r="Q309" i="92"/>
  <c r="Q282" i="92"/>
  <c r="Q291" i="92"/>
  <c r="Q39" i="92"/>
  <c r="P39" i="92"/>
  <c r="I353" i="94"/>
  <c r="R353" i="94" s="1"/>
  <c r="U353" i="94" s="1"/>
  <c r="R317" i="92"/>
  <c r="U317" i="92" s="1"/>
  <c r="R290" i="92"/>
  <c r="U290" i="92" s="1"/>
  <c r="J134" i="94"/>
  <c r="S134" i="94" s="1"/>
  <c r="V134" i="94" s="1"/>
  <c r="H329" i="94"/>
  <c r="R101" i="92"/>
  <c r="U101" i="92" s="1"/>
  <c r="S308" i="92"/>
  <c r="V308" i="92" s="1"/>
  <c r="S146" i="92"/>
  <c r="V146" i="92" s="1"/>
  <c r="S209" i="92"/>
  <c r="V209" i="92" s="1"/>
  <c r="R488" i="92"/>
  <c r="U488" i="92" s="1"/>
  <c r="R461" i="92"/>
  <c r="U461" i="92" s="1"/>
  <c r="K153" i="87"/>
  <c r="J120" i="92"/>
  <c r="Q61" i="94"/>
  <c r="Q29" i="94"/>
  <c r="Q12" i="92"/>
  <c r="S12" i="92" s="1"/>
  <c r="V12" i="92" s="1"/>
  <c r="K132" i="87"/>
  <c r="H273" i="94"/>
  <c r="J216" i="94"/>
  <c r="I216" i="94"/>
  <c r="J75" i="92"/>
  <c r="I75" i="92"/>
  <c r="J261" i="94"/>
  <c r="I261" i="94"/>
  <c r="J314" i="94"/>
  <c r="I314" i="94"/>
  <c r="J316" i="94"/>
  <c r="I316" i="94"/>
  <c r="J13" i="92"/>
  <c r="I13" i="92"/>
  <c r="B106" i="88"/>
  <c r="P417" i="92"/>
  <c r="P219" i="94"/>
  <c r="P99" i="94"/>
  <c r="P179" i="94"/>
  <c r="P426" i="92"/>
  <c r="P139" i="94"/>
  <c r="P399" i="92"/>
  <c r="P265" i="94"/>
  <c r="P319" i="94"/>
  <c r="P390" i="92"/>
  <c r="P408" i="92"/>
  <c r="J174" i="94"/>
  <c r="S174" i="94" s="1"/>
  <c r="V174" i="94" s="1"/>
  <c r="J23" i="92"/>
  <c r="I23" i="92"/>
  <c r="R497" i="92"/>
  <c r="U497" i="92" s="1"/>
  <c r="J98" i="94"/>
  <c r="I98" i="94"/>
  <c r="J355" i="94"/>
  <c r="I355" i="94"/>
  <c r="R227" i="92"/>
  <c r="U227" i="92" s="1"/>
  <c r="J31" i="94"/>
  <c r="I31" i="94"/>
  <c r="J312" i="94"/>
  <c r="S312" i="94" s="1"/>
  <c r="V312" i="94" s="1"/>
  <c r="J66" i="92"/>
  <c r="I66" i="92"/>
  <c r="I317" i="94"/>
  <c r="J317" i="94"/>
  <c r="J410" i="92"/>
  <c r="I410" i="92"/>
  <c r="J63" i="94"/>
  <c r="I63" i="94"/>
  <c r="S173" i="92"/>
  <c r="V173" i="92" s="1"/>
  <c r="I390" i="92"/>
  <c r="J390" i="92"/>
  <c r="J318" i="94"/>
  <c r="I318" i="94"/>
  <c r="O32" i="92"/>
  <c r="J214" i="94"/>
  <c r="S214" i="94" s="1"/>
  <c r="V214" i="94" s="1"/>
  <c r="S119" i="92"/>
  <c r="V119" i="92" s="1"/>
  <c r="J67" i="94"/>
  <c r="I67" i="94"/>
  <c r="R452" i="92"/>
  <c r="U452" i="92" s="1"/>
  <c r="I262" i="94"/>
  <c r="J262" i="94"/>
  <c r="R47" i="92"/>
  <c r="U47" i="92" s="1"/>
  <c r="P120" i="92"/>
  <c r="Q120" i="92"/>
  <c r="I46" i="77"/>
  <c r="Q389" i="94"/>
  <c r="Q357" i="94"/>
  <c r="R173" i="92"/>
  <c r="U173" i="92" s="1"/>
  <c r="H332" i="94"/>
  <c r="S407" i="92"/>
  <c r="V407" i="92" s="1"/>
  <c r="F490" i="92"/>
  <c r="H490" i="92" s="1"/>
  <c r="F454" i="92"/>
  <c r="H454" i="92" s="1"/>
  <c r="F499" i="92"/>
  <c r="H499" i="92" s="1"/>
  <c r="F481" i="92"/>
  <c r="H481" i="92" s="1"/>
  <c r="F463" i="92"/>
  <c r="H463" i="92" s="1"/>
  <c r="F445" i="92"/>
  <c r="H445" i="92" s="1"/>
  <c r="F508" i="92"/>
  <c r="H508" i="92" s="1"/>
  <c r="F472" i="92"/>
  <c r="H472" i="92" s="1"/>
  <c r="F83" i="86"/>
  <c r="F436" i="92"/>
  <c r="H436" i="92" s="1"/>
  <c r="P48" i="92"/>
  <c r="Q48" i="92"/>
  <c r="J353" i="94"/>
  <c r="S353" i="94" s="1"/>
  <c r="V353" i="94" s="1"/>
  <c r="R299" i="92"/>
  <c r="U299" i="92" s="1"/>
  <c r="R335" i="92"/>
  <c r="U335" i="92" s="1"/>
  <c r="J14" i="92"/>
  <c r="I14" i="92"/>
  <c r="R398" i="92"/>
  <c r="U398" i="92" s="1"/>
  <c r="I134" i="94"/>
  <c r="R134" i="94" s="1"/>
  <c r="U134" i="94" s="1"/>
  <c r="S317" i="92"/>
  <c r="V317" i="92" s="1"/>
  <c r="S353" i="92"/>
  <c r="V353" i="92" s="1"/>
  <c r="K136" i="83"/>
  <c r="J291" i="92"/>
  <c r="J354" i="92"/>
  <c r="J327" i="92"/>
  <c r="J336" i="92"/>
  <c r="J309" i="92"/>
  <c r="J300" i="92"/>
  <c r="J345" i="92"/>
  <c r="Q147" i="92"/>
  <c r="J363" i="92"/>
  <c r="Q183" i="92"/>
  <c r="Q255" i="92"/>
  <c r="Q174" i="92"/>
  <c r="Q165" i="92"/>
  <c r="J273" i="92"/>
  <c r="Q246" i="92"/>
  <c r="Q210" i="92"/>
  <c r="Q138" i="92"/>
  <c r="Q111" i="92"/>
  <c r="Q219" i="92"/>
  <c r="Q156" i="92"/>
  <c r="J318" i="92"/>
  <c r="Q228" i="92"/>
  <c r="Q237" i="92"/>
  <c r="J282" i="92"/>
  <c r="J381" i="92"/>
  <c r="J372" i="92"/>
  <c r="Q102" i="92"/>
  <c r="S227" i="92"/>
  <c r="V227" i="92" s="1"/>
  <c r="R470" i="92"/>
  <c r="U470" i="92" s="1"/>
  <c r="R479" i="92"/>
  <c r="U479" i="92" s="1"/>
  <c r="H276" i="94"/>
  <c r="I387" i="94"/>
  <c r="J387" i="94"/>
  <c r="J218" i="94"/>
  <c r="I218" i="94"/>
  <c r="J408" i="92"/>
  <c r="I408" i="92"/>
  <c r="F40" i="92"/>
  <c r="H40" i="92" s="1"/>
  <c r="F31" i="92"/>
  <c r="H31" i="92" s="1"/>
  <c r="H41" i="92"/>
  <c r="H32" i="92"/>
  <c r="B94" i="85"/>
  <c r="P435" i="92"/>
  <c r="P453" i="92"/>
  <c r="P480" i="92"/>
  <c r="P489" i="92"/>
  <c r="P471" i="92"/>
  <c r="P462" i="92"/>
  <c r="P498" i="92"/>
  <c r="P444" i="92"/>
  <c r="P507" i="92"/>
  <c r="I388" i="94"/>
  <c r="J388" i="94"/>
  <c r="J136" i="94"/>
  <c r="I136" i="94"/>
  <c r="N106" i="88"/>
  <c r="Q426" i="92"/>
  <c r="Q99" i="94"/>
  <c r="Q139" i="94"/>
  <c r="Q179" i="94"/>
  <c r="Q219" i="94"/>
  <c r="Q417" i="92"/>
  <c r="Q408" i="92"/>
  <c r="Q390" i="92"/>
  <c r="Q265" i="94"/>
  <c r="Q319" i="94"/>
  <c r="Q399" i="92"/>
  <c r="J356" i="94"/>
  <c r="I356" i="94"/>
  <c r="I426" i="92"/>
  <c r="J426" i="92"/>
  <c r="M22" i="92"/>
  <c r="O22" i="92" s="1"/>
  <c r="J138" i="94"/>
  <c r="I138" i="94"/>
  <c r="J264" i="94"/>
  <c r="I264" i="94"/>
  <c r="R119" i="92"/>
  <c r="U119" i="92" s="1"/>
  <c r="J36" i="94"/>
  <c r="I36" i="94"/>
  <c r="S290" i="92"/>
  <c r="V290" i="92" s="1"/>
  <c r="J479" i="92"/>
  <c r="S479" i="92" s="1"/>
  <c r="V479" i="92" s="1"/>
  <c r="J461" i="92"/>
  <c r="S461" i="92" s="1"/>
  <c r="V461" i="92" s="1"/>
  <c r="J452" i="92"/>
  <c r="S452" i="92" s="1"/>
  <c r="V452" i="92" s="1"/>
  <c r="J443" i="92"/>
  <c r="S443" i="92" s="1"/>
  <c r="V443" i="92" s="1"/>
  <c r="J506" i="92"/>
  <c r="S506" i="92" s="1"/>
  <c r="V506" i="92" s="1"/>
  <c r="J497" i="92"/>
  <c r="S497" i="92" s="1"/>
  <c r="V497" i="92" s="1"/>
  <c r="J470" i="92"/>
  <c r="S470" i="92" s="1"/>
  <c r="V470" i="92" s="1"/>
  <c r="J488" i="92"/>
  <c r="S488" i="92" s="1"/>
  <c r="V488" i="92" s="1"/>
  <c r="J434" i="92"/>
  <c r="S434" i="92" s="1"/>
  <c r="V434" i="92" s="1"/>
  <c r="J102" i="92"/>
  <c r="I102" i="92"/>
  <c r="R110" i="92"/>
  <c r="U110" i="92" s="1"/>
  <c r="J30" i="92"/>
  <c r="I30" i="92"/>
  <c r="R272" i="92"/>
  <c r="U272" i="92" s="1"/>
  <c r="S47" i="92"/>
  <c r="V47" i="92" s="1"/>
  <c r="M121" i="92"/>
  <c r="O121" i="92" s="1"/>
  <c r="O122" i="92"/>
  <c r="R236" i="92"/>
  <c r="U236" i="92" s="1"/>
  <c r="B130" i="82"/>
  <c r="I246" i="92"/>
  <c r="I237" i="92"/>
  <c r="I156" i="92"/>
  <c r="I165" i="92"/>
  <c r="I138" i="92"/>
  <c r="I228" i="92"/>
  <c r="I147" i="92"/>
  <c r="I219" i="92"/>
  <c r="I183" i="92"/>
  <c r="P66" i="92"/>
  <c r="P75" i="92"/>
  <c r="I210" i="92"/>
  <c r="I174" i="92"/>
  <c r="I255" i="92"/>
  <c r="P57" i="92"/>
  <c r="P30" i="92"/>
  <c r="Q30" i="92"/>
  <c r="J259" i="94"/>
  <c r="S259" i="94" s="1"/>
  <c r="V259" i="94" s="1"/>
  <c r="M40" i="92"/>
  <c r="O40" i="92" s="1"/>
  <c r="M49" i="92"/>
  <c r="O49" i="92" s="1"/>
  <c r="S425" i="92"/>
  <c r="V425" i="92" s="1"/>
  <c r="R308" i="92"/>
  <c r="U308" i="92" s="1"/>
  <c r="R344" i="92"/>
  <c r="U344" i="92" s="1"/>
  <c r="B136" i="83"/>
  <c r="I345" i="92"/>
  <c r="I372" i="92"/>
  <c r="I381" i="92"/>
  <c r="I309" i="92"/>
  <c r="I273" i="92"/>
  <c r="I363" i="92"/>
  <c r="I336" i="92"/>
  <c r="I327" i="92"/>
  <c r="I300" i="92"/>
  <c r="P183" i="92"/>
  <c r="I318" i="92"/>
  <c r="I291" i="92"/>
  <c r="P255" i="92"/>
  <c r="P174" i="92"/>
  <c r="P165" i="92"/>
  <c r="P138" i="92"/>
  <c r="P111" i="92"/>
  <c r="P147" i="92"/>
  <c r="P102" i="92"/>
  <c r="P246" i="92"/>
  <c r="P228" i="92"/>
  <c r="P219" i="92"/>
  <c r="P156" i="92"/>
  <c r="I354" i="92"/>
  <c r="P210" i="92"/>
  <c r="P237" i="92"/>
  <c r="I282" i="92"/>
  <c r="J35" i="94"/>
  <c r="I35" i="94"/>
  <c r="J32" i="94"/>
  <c r="I32" i="94"/>
  <c r="H419" i="92"/>
  <c r="S398" i="92"/>
  <c r="V398" i="92" s="1"/>
  <c r="J61" i="94"/>
  <c r="S326" i="92"/>
  <c r="V326" i="92" s="1"/>
  <c r="S362" i="92"/>
  <c r="V362" i="92" s="1"/>
  <c r="S245" i="92"/>
  <c r="V245" i="92" s="1"/>
  <c r="S218" i="92"/>
  <c r="V218" i="92" s="1"/>
  <c r="H364" i="94"/>
  <c r="J177" i="94"/>
  <c r="I177" i="94"/>
  <c r="I315" i="94"/>
  <c r="J315" i="94"/>
  <c r="I97" i="94"/>
  <c r="J97" i="94"/>
  <c r="J96" i="94"/>
  <c r="I96" i="94"/>
  <c r="F49" i="92"/>
  <c r="H49" i="92" s="1"/>
  <c r="F58" i="92"/>
  <c r="H58" i="92" s="1"/>
  <c r="J58" i="92" s="1"/>
  <c r="J48" i="92"/>
  <c r="I48" i="92"/>
  <c r="I57" i="92"/>
  <c r="H50" i="92"/>
  <c r="I330" i="94" l="1"/>
  <c r="S516" i="92"/>
  <c r="V516" i="92" s="1"/>
  <c r="S93" i="92"/>
  <c r="V93" i="92" s="1"/>
  <c r="J85" i="92"/>
  <c r="I85" i="92"/>
  <c r="S84" i="92"/>
  <c r="V84" i="92" s="1"/>
  <c r="J94" i="92"/>
  <c r="I94" i="92"/>
  <c r="R93" i="92"/>
  <c r="U93" i="92" s="1"/>
  <c r="J517" i="92"/>
  <c r="I517" i="92"/>
  <c r="R517" i="92"/>
  <c r="U517" i="92" s="1"/>
  <c r="R84" i="92"/>
  <c r="U84" i="92" s="1"/>
  <c r="P85" i="92"/>
  <c r="P94" i="92"/>
  <c r="Q85" i="92"/>
  <c r="S85" i="92" s="1"/>
  <c r="V85" i="92" s="1"/>
  <c r="Q94" i="92"/>
  <c r="J328" i="94"/>
  <c r="J274" i="94"/>
  <c r="S129" i="92"/>
  <c r="V129" i="92" s="1"/>
  <c r="S192" i="92"/>
  <c r="V192" i="92" s="1"/>
  <c r="Q130" i="92"/>
  <c r="J265" i="92"/>
  <c r="S265" i="92" s="1"/>
  <c r="V265" i="92" s="1"/>
  <c r="Q193" i="92"/>
  <c r="Q202" i="92"/>
  <c r="I265" i="92"/>
  <c r="R265" i="92" s="1"/>
  <c r="U265" i="92" s="1"/>
  <c r="P130" i="92"/>
  <c r="P202" i="92"/>
  <c r="P193" i="92"/>
  <c r="R201" i="92"/>
  <c r="U201" i="92" s="1"/>
  <c r="R192" i="92"/>
  <c r="U192" i="92" s="1"/>
  <c r="R129" i="92"/>
  <c r="U129" i="92" s="1"/>
  <c r="S201" i="92"/>
  <c r="V201" i="92" s="1"/>
  <c r="J130" i="92"/>
  <c r="J193" i="92"/>
  <c r="J202" i="92"/>
  <c r="I130" i="92"/>
  <c r="I193" i="92"/>
  <c r="I202" i="92"/>
  <c r="J131" i="92"/>
  <c r="S131" i="92" s="1"/>
  <c r="V131" i="92" s="1"/>
  <c r="J194" i="92"/>
  <c r="S194" i="92" s="1"/>
  <c r="V194" i="92" s="1"/>
  <c r="J203" i="92"/>
  <c r="S203" i="92" s="1"/>
  <c r="V203" i="92" s="1"/>
  <c r="S23" i="92"/>
  <c r="V23" i="92" s="1"/>
  <c r="S39" i="92"/>
  <c r="V39" i="92" s="1"/>
  <c r="R453" i="92"/>
  <c r="U453" i="92" s="1"/>
  <c r="S300" i="92"/>
  <c r="V300" i="92" s="1"/>
  <c r="S345" i="92"/>
  <c r="V345" i="92" s="1"/>
  <c r="R61" i="94"/>
  <c r="U61" i="94" s="1"/>
  <c r="R291" i="92"/>
  <c r="U291" i="92" s="1"/>
  <c r="S273" i="92"/>
  <c r="V273" i="92" s="1"/>
  <c r="R327" i="92"/>
  <c r="U327" i="92" s="1"/>
  <c r="S66" i="92"/>
  <c r="V66" i="92" s="1"/>
  <c r="J401" i="92"/>
  <c r="J363" i="94"/>
  <c r="R237" i="92"/>
  <c r="U237" i="92" s="1"/>
  <c r="Q41" i="92"/>
  <c r="R282" i="92"/>
  <c r="U282" i="92" s="1"/>
  <c r="Q50" i="92"/>
  <c r="R498" i="92"/>
  <c r="U498" i="92" s="1"/>
  <c r="R210" i="92"/>
  <c r="U210" i="92" s="1"/>
  <c r="R29" i="94"/>
  <c r="U29" i="94" s="1"/>
  <c r="J37" i="94"/>
  <c r="S29" i="94"/>
  <c r="V29" i="94" s="1"/>
  <c r="R417" i="92"/>
  <c r="U417" i="92" s="1"/>
  <c r="R273" i="92"/>
  <c r="U273" i="92" s="1"/>
  <c r="S327" i="92"/>
  <c r="V327" i="92" s="1"/>
  <c r="S354" i="92"/>
  <c r="V354" i="92" s="1"/>
  <c r="S381" i="92"/>
  <c r="V381" i="92" s="1"/>
  <c r="R300" i="92"/>
  <c r="U300" i="92" s="1"/>
  <c r="R345" i="92"/>
  <c r="U345" i="92" s="1"/>
  <c r="S183" i="92"/>
  <c r="V183" i="92" s="1"/>
  <c r="R147" i="92"/>
  <c r="U147" i="92" s="1"/>
  <c r="S246" i="92"/>
  <c r="V246" i="92" s="1"/>
  <c r="R174" i="92"/>
  <c r="U174" i="92" s="1"/>
  <c r="R75" i="92"/>
  <c r="U75" i="92" s="1"/>
  <c r="I37" i="94"/>
  <c r="S75" i="92"/>
  <c r="V75" i="92" s="1"/>
  <c r="R462" i="92"/>
  <c r="U462" i="92" s="1"/>
  <c r="J275" i="94"/>
  <c r="R408" i="92"/>
  <c r="U408" i="92" s="1"/>
  <c r="S282" i="92"/>
  <c r="V282" i="92" s="1"/>
  <c r="R48" i="92"/>
  <c r="U48" i="92" s="1"/>
  <c r="R489" i="92"/>
  <c r="U489" i="92" s="1"/>
  <c r="R30" i="92"/>
  <c r="U30" i="92" s="1"/>
  <c r="R102" i="92"/>
  <c r="U102" i="92" s="1"/>
  <c r="I69" i="94"/>
  <c r="I428" i="92"/>
  <c r="R354" i="92"/>
  <c r="U354" i="92" s="1"/>
  <c r="S102" i="92"/>
  <c r="V102" i="92" s="1"/>
  <c r="J69" i="94"/>
  <c r="R23" i="92"/>
  <c r="U23" i="92" s="1"/>
  <c r="S48" i="92"/>
  <c r="V48" i="92" s="1"/>
  <c r="R471" i="92"/>
  <c r="U471" i="92" s="1"/>
  <c r="R309" i="92"/>
  <c r="U309" i="92" s="1"/>
  <c r="R372" i="92"/>
  <c r="U372" i="92" s="1"/>
  <c r="R255" i="92"/>
  <c r="U255" i="92" s="1"/>
  <c r="R219" i="92"/>
  <c r="U219" i="92" s="1"/>
  <c r="I139" i="94"/>
  <c r="R139" i="94" s="1"/>
  <c r="U139" i="94" s="1"/>
  <c r="S165" i="92"/>
  <c r="V165" i="92" s="1"/>
  <c r="S417" i="92"/>
  <c r="V417" i="92" s="1"/>
  <c r="I142" i="94"/>
  <c r="J142" i="94"/>
  <c r="R480" i="92"/>
  <c r="U480" i="92" s="1"/>
  <c r="S174" i="92"/>
  <c r="V174" i="92" s="1"/>
  <c r="J31" i="92"/>
  <c r="I31" i="92"/>
  <c r="J324" i="94"/>
  <c r="I324" i="94"/>
  <c r="J99" i="94"/>
  <c r="S99" i="94" s="1"/>
  <c r="V99" i="94" s="1"/>
  <c r="Q122" i="92"/>
  <c r="P122" i="92"/>
  <c r="S120" i="92"/>
  <c r="V120" i="92" s="1"/>
  <c r="J67" i="92"/>
  <c r="I67" i="92"/>
  <c r="P121" i="92"/>
  <c r="Q121" i="92"/>
  <c r="J267" i="94"/>
  <c r="I267" i="94"/>
  <c r="R435" i="92"/>
  <c r="U435" i="92" s="1"/>
  <c r="S237" i="92"/>
  <c r="V237" i="92" s="1"/>
  <c r="J179" i="94"/>
  <c r="S179" i="94" s="1"/>
  <c r="V179" i="94" s="1"/>
  <c r="R363" i="92"/>
  <c r="U363" i="92" s="1"/>
  <c r="R246" i="92"/>
  <c r="U246" i="92" s="1"/>
  <c r="J139" i="94"/>
  <c r="S139" i="94" s="1"/>
  <c r="V139" i="94" s="1"/>
  <c r="J389" i="94"/>
  <c r="S389" i="94" s="1"/>
  <c r="V389" i="94" s="1"/>
  <c r="S363" i="92"/>
  <c r="V363" i="92" s="1"/>
  <c r="S336" i="92"/>
  <c r="V336" i="92" s="1"/>
  <c r="J65" i="94"/>
  <c r="R66" i="92"/>
  <c r="U66" i="92" s="1"/>
  <c r="J273" i="94"/>
  <c r="I273" i="94"/>
  <c r="R39" i="92"/>
  <c r="U39" i="92" s="1"/>
  <c r="J321" i="94"/>
  <c r="I321" i="94"/>
  <c r="I103" i="92"/>
  <c r="J103" i="92"/>
  <c r="J392" i="94"/>
  <c r="I392" i="94"/>
  <c r="I322" i="94"/>
  <c r="J322" i="94"/>
  <c r="I499" i="92"/>
  <c r="I490" i="92"/>
  <c r="I472" i="92"/>
  <c r="I481" i="92"/>
  <c r="I454" i="92"/>
  <c r="I445" i="92"/>
  <c r="I508" i="92"/>
  <c r="I463" i="92"/>
  <c r="B95" i="86"/>
  <c r="P518" i="92" s="1"/>
  <c r="R518" i="92" s="1"/>
  <c r="U518" i="92" s="1"/>
  <c r="H82" i="86"/>
  <c r="Q517" i="92" s="1"/>
  <c r="I436" i="92"/>
  <c r="R507" i="92"/>
  <c r="U507" i="92" s="1"/>
  <c r="J247" i="92"/>
  <c r="J211" i="92"/>
  <c r="J220" i="92"/>
  <c r="J166" i="92"/>
  <c r="J238" i="92"/>
  <c r="Q76" i="92"/>
  <c r="J139" i="92"/>
  <c r="J175" i="92"/>
  <c r="J157" i="92"/>
  <c r="J184" i="92"/>
  <c r="J148" i="92"/>
  <c r="J229" i="92"/>
  <c r="Q67" i="92"/>
  <c r="Q58" i="92"/>
  <c r="S58" i="92" s="1"/>
  <c r="V58" i="92" s="1"/>
  <c r="J256" i="92"/>
  <c r="B53" i="77"/>
  <c r="P361" i="94"/>
  <c r="P393" i="94"/>
  <c r="J269" i="94"/>
  <c r="I269" i="94"/>
  <c r="J181" i="94"/>
  <c r="I181" i="94"/>
  <c r="J183" i="94"/>
  <c r="I183" i="94"/>
  <c r="I99" i="94"/>
  <c r="R99" i="94" s="1"/>
  <c r="U99" i="94" s="1"/>
  <c r="S408" i="92"/>
  <c r="V408" i="92" s="1"/>
  <c r="I53" i="77"/>
  <c r="Q393" i="94"/>
  <c r="Q361" i="94"/>
  <c r="J418" i="92"/>
  <c r="I418" i="92"/>
  <c r="B153" i="87"/>
  <c r="P13" i="92"/>
  <c r="R13" i="92" s="1"/>
  <c r="U13" i="92" s="1"/>
  <c r="I121" i="92"/>
  <c r="P65" i="94"/>
  <c r="P33" i="94"/>
  <c r="J40" i="92"/>
  <c r="I40" i="92"/>
  <c r="I33" i="94"/>
  <c r="I319" i="94"/>
  <c r="R319" i="94" s="1"/>
  <c r="U319" i="94" s="1"/>
  <c r="Q274" i="92"/>
  <c r="Q373" i="92"/>
  <c r="Q364" i="92"/>
  <c r="Q319" i="92"/>
  <c r="Q310" i="92"/>
  <c r="Q292" i="92"/>
  <c r="Q355" i="92"/>
  <c r="Q328" i="92"/>
  <c r="Q346" i="92"/>
  <c r="Q301" i="92"/>
  <c r="Q283" i="92"/>
  <c r="Q337" i="92"/>
  <c r="Q382" i="92"/>
  <c r="J360" i="94"/>
  <c r="I360" i="94"/>
  <c r="I221" i="94"/>
  <c r="J221" i="94"/>
  <c r="S210" i="92"/>
  <c r="V210" i="92" s="1"/>
  <c r="P31" i="92"/>
  <c r="Q31" i="92"/>
  <c r="J364" i="94"/>
  <c r="I364" i="94"/>
  <c r="I365" i="94" s="1"/>
  <c r="R228" i="92"/>
  <c r="U228" i="92" s="1"/>
  <c r="R120" i="92"/>
  <c r="U120" i="92" s="1"/>
  <c r="I65" i="94"/>
  <c r="I268" i="94"/>
  <c r="J268" i="94"/>
  <c r="J325" i="94"/>
  <c r="I325" i="94"/>
  <c r="S255" i="92"/>
  <c r="V255" i="92" s="1"/>
  <c r="J149" i="92"/>
  <c r="S149" i="92" s="1"/>
  <c r="V149" i="92" s="1"/>
  <c r="J212" i="92"/>
  <c r="S212" i="92" s="1"/>
  <c r="V212" i="92" s="1"/>
  <c r="J230" i="92"/>
  <c r="S230" i="92" s="1"/>
  <c r="V230" i="92" s="1"/>
  <c r="J239" i="92"/>
  <c r="S239" i="92" s="1"/>
  <c r="V239" i="92" s="1"/>
  <c r="J140" i="92"/>
  <c r="S140" i="92" s="1"/>
  <c r="V140" i="92" s="1"/>
  <c r="J167" i="92"/>
  <c r="S167" i="92" s="1"/>
  <c r="V167" i="92" s="1"/>
  <c r="Q68" i="92"/>
  <c r="S68" i="92" s="1"/>
  <c r="V68" i="92" s="1"/>
  <c r="J185" i="92"/>
  <c r="S185" i="92" s="1"/>
  <c r="V185" i="92" s="1"/>
  <c r="J158" i="92"/>
  <c r="S158" i="92" s="1"/>
  <c r="V158" i="92" s="1"/>
  <c r="Q59" i="92"/>
  <c r="S59" i="92" s="1"/>
  <c r="V59" i="92" s="1"/>
  <c r="J248" i="92"/>
  <c r="S248" i="92" s="1"/>
  <c r="V248" i="92" s="1"/>
  <c r="J176" i="92"/>
  <c r="S176" i="92" s="1"/>
  <c r="V176" i="92" s="1"/>
  <c r="Q77" i="92"/>
  <c r="S77" i="92" s="1"/>
  <c r="V77" i="92" s="1"/>
  <c r="J221" i="92"/>
  <c r="S221" i="92" s="1"/>
  <c r="V221" i="92" s="1"/>
  <c r="J257" i="92"/>
  <c r="S257" i="92" s="1"/>
  <c r="V257" i="92" s="1"/>
  <c r="R381" i="92"/>
  <c r="U381" i="92" s="1"/>
  <c r="Q49" i="92"/>
  <c r="P49" i="92"/>
  <c r="R138" i="92"/>
  <c r="U138" i="92" s="1"/>
  <c r="J32" i="92"/>
  <c r="I32" i="92"/>
  <c r="I389" i="94"/>
  <c r="R389" i="94" s="1"/>
  <c r="U389" i="94" s="1"/>
  <c r="S309" i="92"/>
  <c r="V309" i="92" s="1"/>
  <c r="S390" i="92"/>
  <c r="V390" i="92" s="1"/>
  <c r="B123" i="88"/>
  <c r="P427" i="92"/>
  <c r="P224" i="94"/>
  <c r="P144" i="94"/>
  <c r="P104" i="94"/>
  <c r="P418" i="92"/>
  <c r="P184" i="94"/>
  <c r="P271" i="94"/>
  <c r="P400" i="92"/>
  <c r="P391" i="92"/>
  <c r="P409" i="92"/>
  <c r="P326" i="94"/>
  <c r="J121" i="92"/>
  <c r="Q33" i="94"/>
  <c r="Q13" i="92"/>
  <c r="S13" i="92" s="1"/>
  <c r="V13" i="92" s="1"/>
  <c r="Q65" i="94"/>
  <c r="P364" i="92"/>
  <c r="P274" i="92"/>
  <c r="P355" i="92"/>
  <c r="P328" i="92"/>
  <c r="P319" i="92"/>
  <c r="P310" i="92"/>
  <c r="P292" i="92"/>
  <c r="P373" i="92"/>
  <c r="P346" i="92"/>
  <c r="P301" i="92"/>
  <c r="P337" i="92"/>
  <c r="P283" i="92"/>
  <c r="P382" i="92"/>
  <c r="J331" i="94"/>
  <c r="I331" i="94"/>
  <c r="J359" i="94"/>
  <c r="I359" i="94"/>
  <c r="R399" i="92"/>
  <c r="U399" i="92" s="1"/>
  <c r="J471" i="92"/>
  <c r="S471" i="92" s="1"/>
  <c r="V471" i="92" s="1"/>
  <c r="J480" i="92"/>
  <c r="S480" i="92" s="1"/>
  <c r="V480" i="92" s="1"/>
  <c r="J462" i="92"/>
  <c r="S462" i="92" s="1"/>
  <c r="V462" i="92" s="1"/>
  <c r="J489" i="92"/>
  <c r="S489" i="92" s="1"/>
  <c r="V489" i="92" s="1"/>
  <c r="J498" i="92"/>
  <c r="S498" i="92" s="1"/>
  <c r="V498" i="92" s="1"/>
  <c r="J507" i="92"/>
  <c r="S507" i="92" s="1"/>
  <c r="V507" i="92" s="1"/>
  <c r="J444" i="92"/>
  <c r="S444" i="92" s="1"/>
  <c r="V444" i="92" s="1"/>
  <c r="J453" i="92"/>
  <c r="S453" i="92" s="1"/>
  <c r="V453" i="92" s="1"/>
  <c r="J435" i="92"/>
  <c r="S435" i="92" s="1"/>
  <c r="V435" i="92" s="1"/>
  <c r="S147" i="92"/>
  <c r="V147" i="92" s="1"/>
  <c r="J419" i="92"/>
  <c r="I419" i="92"/>
  <c r="P22" i="92"/>
  <c r="R22" i="92" s="1"/>
  <c r="U22" i="92" s="1"/>
  <c r="Q22" i="92"/>
  <c r="S22" i="92" s="1"/>
  <c r="V22" i="92" s="1"/>
  <c r="J400" i="92"/>
  <c r="I400" i="92"/>
  <c r="R156" i="92"/>
  <c r="U156" i="92" s="1"/>
  <c r="I182" i="94"/>
  <c r="J182" i="94"/>
  <c r="S426" i="92"/>
  <c r="V426" i="92" s="1"/>
  <c r="N123" i="88"/>
  <c r="Q144" i="94"/>
  <c r="Q427" i="92"/>
  <c r="Q418" i="92"/>
  <c r="Q104" i="94"/>
  <c r="Q224" i="94"/>
  <c r="Q184" i="94"/>
  <c r="Q271" i="94"/>
  <c r="Q409" i="92"/>
  <c r="Q391" i="92"/>
  <c r="Q326" i="94"/>
  <c r="Q400" i="92"/>
  <c r="Q37" i="94"/>
  <c r="Q14" i="92"/>
  <c r="S14" i="92" s="1"/>
  <c r="V14" i="92" s="1"/>
  <c r="J122" i="92"/>
  <c r="Q69" i="94"/>
  <c r="I101" i="94"/>
  <c r="J101" i="94"/>
  <c r="I179" i="94"/>
  <c r="R179" i="94" s="1"/>
  <c r="U179" i="94" s="1"/>
  <c r="R57" i="92"/>
  <c r="U57" i="92" s="1"/>
  <c r="R426" i="92"/>
  <c r="U426" i="92" s="1"/>
  <c r="J219" i="94"/>
  <c r="S219" i="94" s="1"/>
  <c r="V219" i="94" s="1"/>
  <c r="J76" i="92"/>
  <c r="I76" i="92"/>
  <c r="I391" i="94"/>
  <c r="J391" i="94"/>
  <c r="S219" i="92"/>
  <c r="V219" i="92" s="1"/>
  <c r="S61" i="94"/>
  <c r="V61" i="94" s="1"/>
  <c r="Q40" i="92"/>
  <c r="P40" i="92"/>
  <c r="R165" i="92"/>
  <c r="U165" i="92" s="1"/>
  <c r="S30" i="92"/>
  <c r="V30" i="92" s="1"/>
  <c r="I41" i="92"/>
  <c r="R41" i="92" s="1"/>
  <c r="U41" i="92" s="1"/>
  <c r="J41" i="92"/>
  <c r="J276" i="94"/>
  <c r="I276" i="94"/>
  <c r="S372" i="92"/>
  <c r="V372" i="92" s="1"/>
  <c r="S318" i="92"/>
  <c r="V318" i="92" s="1"/>
  <c r="S291" i="92"/>
  <c r="V291" i="92" s="1"/>
  <c r="Q32" i="92"/>
  <c r="P32" i="92"/>
  <c r="R390" i="92"/>
  <c r="U390" i="92" s="1"/>
  <c r="I357" i="94"/>
  <c r="R357" i="94" s="1"/>
  <c r="U357" i="94" s="1"/>
  <c r="I265" i="94"/>
  <c r="R265" i="94" s="1"/>
  <c r="U265" i="94" s="1"/>
  <c r="J329" i="94"/>
  <c r="I329" i="94"/>
  <c r="J102" i="94"/>
  <c r="I102" i="94"/>
  <c r="I112" i="92"/>
  <c r="J112" i="92"/>
  <c r="I409" i="92"/>
  <c r="J409" i="92"/>
  <c r="S399" i="92"/>
  <c r="V399" i="92" s="1"/>
  <c r="S111" i="92"/>
  <c r="V111" i="92" s="1"/>
  <c r="S138" i="92"/>
  <c r="V138" i="92" s="1"/>
  <c r="R183" i="92"/>
  <c r="U183" i="92" s="1"/>
  <c r="B151" i="82"/>
  <c r="I229" i="92"/>
  <c r="I139" i="92"/>
  <c r="I247" i="92"/>
  <c r="I211" i="92"/>
  <c r="I220" i="92"/>
  <c r="I166" i="92"/>
  <c r="I238" i="92"/>
  <c r="I184" i="92"/>
  <c r="P76" i="92"/>
  <c r="I175" i="92"/>
  <c r="I157" i="92"/>
  <c r="I148" i="92"/>
  <c r="P67" i="92"/>
  <c r="I256" i="92"/>
  <c r="P58" i="92"/>
  <c r="I223" i="94"/>
  <c r="J223" i="94"/>
  <c r="K109" i="85"/>
  <c r="Q436" i="92"/>
  <c r="Q481" i="92"/>
  <c r="Q472" i="92"/>
  <c r="Q463" i="92"/>
  <c r="Q454" i="92"/>
  <c r="Q499" i="92"/>
  <c r="Q445" i="92"/>
  <c r="Q490" i="92"/>
  <c r="Q508" i="92"/>
  <c r="B109" i="85"/>
  <c r="P436" i="92"/>
  <c r="P481" i="92"/>
  <c r="P472" i="92"/>
  <c r="P463" i="92"/>
  <c r="P454" i="92"/>
  <c r="P499" i="92"/>
  <c r="P445" i="92"/>
  <c r="P490" i="92"/>
  <c r="P508" i="92"/>
  <c r="I222" i="94"/>
  <c r="J222" i="94"/>
  <c r="J332" i="94"/>
  <c r="I332" i="94"/>
  <c r="I219" i="94"/>
  <c r="R219" i="94" s="1"/>
  <c r="U219" i="94" s="1"/>
  <c r="R336" i="92"/>
  <c r="U336" i="92" s="1"/>
  <c r="J33" i="94"/>
  <c r="J319" i="94"/>
  <c r="S319" i="94" s="1"/>
  <c r="V319" i="94" s="1"/>
  <c r="J323" i="94"/>
  <c r="I323" i="94"/>
  <c r="R318" i="92"/>
  <c r="U318" i="92" s="1"/>
  <c r="B158" i="83"/>
  <c r="I355" i="92"/>
  <c r="I274" i="92"/>
  <c r="I364" i="92"/>
  <c r="I283" i="92"/>
  <c r="P175" i="92"/>
  <c r="P166" i="92"/>
  <c r="I373" i="92"/>
  <c r="P229" i="92"/>
  <c r="P184" i="92"/>
  <c r="P247" i="92"/>
  <c r="P211" i="92"/>
  <c r="I382" i="92"/>
  <c r="I346" i="92"/>
  <c r="I328" i="92"/>
  <c r="I301" i="92"/>
  <c r="P256" i="92"/>
  <c r="P220" i="92"/>
  <c r="P112" i="92"/>
  <c r="P103" i="92"/>
  <c r="P238" i="92"/>
  <c r="I292" i="92"/>
  <c r="P148" i="92"/>
  <c r="P139" i="92"/>
  <c r="P157" i="92"/>
  <c r="I310" i="92"/>
  <c r="I337" i="92"/>
  <c r="I319" i="92"/>
  <c r="J364" i="92"/>
  <c r="J283" i="92"/>
  <c r="Q175" i="92"/>
  <c r="Q166" i="92"/>
  <c r="Q148" i="92"/>
  <c r="Q229" i="92"/>
  <c r="Q184" i="92"/>
  <c r="Q247" i="92"/>
  <c r="Q211" i="92"/>
  <c r="J382" i="92"/>
  <c r="J373" i="92"/>
  <c r="J346" i="92"/>
  <c r="J337" i="92"/>
  <c r="J328" i="92"/>
  <c r="J310" i="92"/>
  <c r="J301" i="92"/>
  <c r="Q220" i="92"/>
  <c r="Q112" i="92"/>
  <c r="Q103" i="92"/>
  <c r="J355" i="92"/>
  <c r="Q157" i="92"/>
  <c r="Q238" i="92"/>
  <c r="Q139" i="92"/>
  <c r="J292" i="92"/>
  <c r="J274" i="92"/>
  <c r="J319" i="92"/>
  <c r="Q256" i="92"/>
  <c r="J357" i="94"/>
  <c r="S357" i="94" s="1"/>
  <c r="V357" i="94" s="1"/>
  <c r="J265" i="94"/>
  <c r="S265" i="94" s="1"/>
  <c r="V265" i="94" s="1"/>
  <c r="J270" i="94"/>
  <c r="I270" i="94"/>
  <c r="I427" i="92"/>
  <c r="J427" i="92"/>
  <c r="J141" i="94"/>
  <c r="I141" i="94"/>
  <c r="J391" i="92"/>
  <c r="I391" i="92"/>
  <c r="I103" i="94"/>
  <c r="J103" i="94"/>
  <c r="J143" i="94"/>
  <c r="I143" i="94"/>
  <c r="R444" i="92"/>
  <c r="U444" i="92" s="1"/>
  <c r="R111" i="92"/>
  <c r="U111" i="92" s="1"/>
  <c r="S228" i="92"/>
  <c r="V228" i="92" s="1"/>
  <c r="S156" i="92"/>
  <c r="V156" i="92" s="1"/>
  <c r="I58" i="92"/>
  <c r="J50" i="92"/>
  <c r="S50" i="92" s="1"/>
  <c r="V50" i="92" s="1"/>
  <c r="I50" i="92"/>
  <c r="R50" i="92" s="1"/>
  <c r="U50" i="92" s="1"/>
  <c r="J49" i="92"/>
  <c r="I49" i="92"/>
  <c r="S517" i="92" l="1"/>
  <c r="V517" i="92" s="1"/>
  <c r="S94" i="92"/>
  <c r="V94" i="92" s="1"/>
  <c r="R94" i="92"/>
  <c r="U94" i="92" s="1"/>
  <c r="R85" i="92"/>
  <c r="U85" i="92" s="1"/>
  <c r="P95" i="92"/>
  <c r="R95" i="92" s="1"/>
  <c r="U95" i="92" s="1"/>
  <c r="P86" i="92"/>
  <c r="R86" i="92" s="1"/>
  <c r="U86" i="92" s="1"/>
  <c r="S130" i="92"/>
  <c r="V130" i="92" s="1"/>
  <c r="S41" i="92"/>
  <c r="V41" i="92" s="1"/>
  <c r="S202" i="92"/>
  <c r="V202" i="92" s="1"/>
  <c r="S193" i="92"/>
  <c r="V193" i="92" s="1"/>
  <c r="R193" i="92"/>
  <c r="U193" i="92" s="1"/>
  <c r="R130" i="92"/>
  <c r="U130" i="92" s="1"/>
  <c r="R202" i="92"/>
  <c r="U202" i="92" s="1"/>
  <c r="I266" i="92"/>
  <c r="R266" i="92" s="1"/>
  <c r="U266" i="92" s="1"/>
  <c r="P131" i="92"/>
  <c r="P194" i="92"/>
  <c r="P203" i="92"/>
  <c r="I131" i="92"/>
  <c r="I194" i="92"/>
  <c r="I203" i="92"/>
  <c r="S37" i="94"/>
  <c r="V37" i="94" s="1"/>
  <c r="S319" i="92"/>
  <c r="V319" i="92" s="1"/>
  <c r="S364" i="92"/>
  <c r="V364" i="92" s="1"/>
  <c r="R355" i="92"/>
  <c r="U355" i="92" s="1"/>
  <c r="S373" i="92"/>
  <c r="V373" i="92" s="1"/>
  <c r="R274" i="92"/>
  <c r="U274" i="92" s="1"/>
  <c r="J365" i="94"/>
  <c r="I393" i="94"/>
  <c r="R393" i="94" s="1"/>
  <c r="U393" i="94" s="1"/>
  <c r="J361" i="94"/>
  <c r="S361" i="94" s="1"/>
  <c r="V361" i="94" s="1"/>
  <c r="S283" i="92"/>
  <c r="V283" i="92" s="1"/>
  <c r="I333" i="94"/>
  <c r="S69" i="94"/>
  <c r="V69" i="94" s="1"/>
  <c r="R463" i="92"/>
  <c r="U463" i="92" s="1"/>
  <c r="R508" i="92"/>
  <c r="U508" i="92" s="1"/>
  <c r="S391" i="92"/>
  <c r="V391" i="92" s="1"/>
  <c r="R382" i="92"/>
  <c r="U382" i="92" s="1"/>
  <c r="S310" i="92"/>
  <c r="V310" i="92" s="1"/>
  <c r="S346" i="92"/>
  <c r="V346" i="92" s="1"/>
  <c r="R373" i="92"/>
  <c r="U373" i="92" s="1"/>
  <c r="S292" i="92"/>
  <c r="V292" i="92" s="1"/>
  <c r="R220" i="92"/>
  <c r="U220" i="92" s="1"/>
  <c r="S211" i="92"/>
  <c r="V211" i="92" s="1"/>
  <c r="R148" i="92"/>
  <c r="U148" i="92" s="1"/>
  <c r="S247" i="92"/>
  <c r="V247" i="92" s="1"/>
  <c r="R58" i="92"/>
  <c r="U58" i="92" s="1"/>
  <c r="R65" i="94"/>
  <c r="U65" i="94" s="1"/>
  <c r="R157" i="92"/>
  <c r="U157" i="92" s="1"/>
  <c r="S337" i="92"/>
  <c r="V337" i="92" s="1"/>
  <c r="R112" i="92"/>
  <c r="U112" i="92" s="1"/>
  <c r="J333" i="94"/>
  <c r="R400" i="92"/>
  <c r="U400" i="92" s="1"/>
  <c r="S31" i="92"/>
  <c r="V31" i="92" s="1"/>
  <c r="R283" i="92"/>
  <c r="U283" i="92" s="1"/>
  <c r="R103" i="92"/>
  <c r="U103" i="92" s="1"/>
  <c r="R76" i="92"/>
  <c r="U76" i="92" s="1"/>
  <c r="R40" i="92"/>
  <c r="U40" i="92" s="1"/>
  <c r="S418" i="92"/>
  <c r="V418" i="92" s="1"/>
  <c r="I184" i="94"/>
  <c r="R184" i="94" s="1"/>
  <c r="U184" i="94" s="1"/>
  <c r="S229" i="92"/>
  <c r="V229" i="92" s="1"/>
  <c r="S139" i="92"/>
  <c r="V139" i="92" s="1"/>
  <c r="R481" i="92"/>
  <c r="U481" i="92" s="1"/>
  <c r="I277" i="94"/>
  <c r="R121" i="92"/>
  <c r="U121" i="92" s="1"/>
  <c r="S122" i="92"/>
  <c r="V122" i="92" s="1"/>
  <c r="S427" i="92"/>
  <c r="V427" i="92" s="1"/>
  <c r="R427" i="92"/>
  <c r="U427" i="92" s="1"/>
  <c r="R391" i="92"/>
  <c r="U391" i="92" s="1"/>
  <c r="S40" i="92"/>
  <c r="V40" i="92" s="1"/>
  <c r="J184" i="94"/>
  <c r="S184" i="94" s="1"/>
  <c r="V184" i="94" s="1"/>
  <c r="S148" i="92"/>
  <c r="V148" i="92" s="1"/>
  <c r="R472" i="92"/>
  <c r="U472" i="92" s="1"/>
  <c r="S103" i="92"/>
  <c r="V103" i="92" s="1"/>
  <c r="J277" i="94"/>
  <c r="J445" i="92"/>
  <c r="S445" i="92" s="1"/>
  <c r="V445" i="92" s="1"/>
  <c r="J499" i="92"/>
  <c r="S499" i="92" s="1"/>
  <c r="V499" i="92" s="1"/>
  <c r="J463" i="92"/>
  <c r="S463" i="92" s="1"/>
  <c r="V463" i="92" s="1"/>
  <c r="J481" i="92"/>
  <c r="S481" i="92" s="1"/>
  <c r="V481" i="92" s="1"/>
  <c r="J490" i="92"/>
  <c r="S490" i="92" s="1"/>
  <c r="V490" i="92" s="1"/>
  <c r="J472" i="92"/>
  <c r="S472" i="92" s="1"/>
  <c r="V472" i="92" s="1"/>
  <c r="J454" i="92"/>
  <c r="S454" i="92" s="1"/>
  <c r="V454" i="92" s="1"/>
  <c r="J508" i="92"/>
  <c r="S508" i="92" s="1"/>
  <c r="V508" i="92" s="1"/>
  <c r="J436" i="92"/>
  <c r="S436" i="92" s="1"/>
  <c r="V436" i="92" s="1"/>
  <c r="P446" i="92"/>
  <c r="P500" i="92"/>
  <c r="P491" i="92"/>
  <c r="P464" i="92"/>
  <c r="P482" i="92"/>
  <c r="P437" i="92"/>
  <c r="P455" i="92"/>
  <c r="P473" i="92"/>
  <c r="P509" i="92"/>
  <c r="R247" i="92"/>
  <c r="U247" i="92" s="1"/>
  <c r="R32" i="92"/>
  <c r="U32" i="92" s="1"/>
  <c r="S184" i="92"/>
  <c r="V184" i="92" s="1"/>
  <c r="R301" i="92"/>
  <c r="U301" i="92" s="1"/>
  <c r="I326" i="94"/>
  <c r="R326" i="94" s="1"/>
  <c r="U326" i="94" s="1"/>
  <c r="S274" i="92"/>
  <c r="V274" i="92" s="1"/>
  <c r="R328" i="92"/>
  <c r="U328" i="92" s="1"/>
  <c r="R364" i="92"/>
  <c r="U364" i="92" s="1"/>
  <c r="R229" i="92"/>
  <c r="U229" i="92" s="1"/>
  <c r="I149" i="92"/>
  <c r="I158" i="92"/>
  <c r="P59" i="92"/>
  <c r="R59" i="92" s="1"/>
  <c r="U59" i="92" s="1"/>
  <c r="I185" i="92"/>
  <c r="I167" i="92"/>
  <c r="I230" i="92"/>
  <c r="I140" i="92"/>
  <c r="I239" i="92"/>
  <c r="P68" i="92"/>
  <c r="R68" i="92" s="1"/>
  <c r="U68" i="92" s="1"/>
  <c r="I221" i="92"/>
  <c r="I212" i="92"/>
  <c r="I176" i="92"/>
  <c r="I248" i="92"/>
  <c r="P77" i="92"/>
  <c r="R77" i="92" s="1"/>
  <c r="U77" i="92" s="1"/>
  <c r="I257" i="92"/>
  <c r="S76" i="92"/>
  <c r="V76" i="92" s="1"/>
  <c r="R31" i="92"/>
  <c r="U31" i="92" s="1"/>
  <c r="S256" i="92"/>
  <c r="V256" i="92" s="1"/>
  <c r="J326" i="94"/>
  <c r="S326" i="94" s="1"/>
  <c r="V326" i="94" s="1"/>
  <c r="J271" i="94"/>
  <c r="S271" i="94" s="1"/>
  <c r="V271" i="94" s="1"/>
  <c r="J104" i="94"/>
  <c r="S104" i="94" s="1"/>
  <c r="V104" i="94" s="1"/>
  <c r="R175" i="92"/>
  <c r="U175" i="92" s="1"/>
  <c r="S112" i="92"/>
  <c r="V112" i="92" s="1"/>
  <c r="P428" i="92"/>
  <c r="R428" i="92" s="1"/>
  <c r="U428" i="92" s="1"/>
  <c r="P419" i="92"/>
  <c r="R419" i="92" s="1"/>
  <c r="U419" i="92" s="1"/>
  <c r="P149" i="94"/>
  <c r="R149" i="94" s="1"/>
  <c r="U149" i="94" s="1"/>
  <c r="P109" i="94"/>
  <c r="R109" i="94" s="1"/>
  <c r="U109" i="94" s="1"/>
  <c r="P229" i="94"/>
  <c r="R229" i="94" s="1"/>
  <c r="U229" i="94" s="1"/>
  <c r="P189" i="94"/>
  <c r="R189" i="94" s="1"/>
  <c r="U189" i="94" s="1"/>
  <c r="P410" i="92"/>
  <c r="R410" i="92" s="1"/>
  <c r="U410" i="92" s="1"/>
  <c r="P401" i="92"/>
  <c r="R401" i="92" s="1"/>
  <c r="U401" i="92" s="1"/>
  <c r="P392" i="92"/>
  <c r="R392" i="92" s="1"/>
  <c r="U392" i="92" s="1"/>
  <c r="P277" i="94"/>
  <c r="P333" i="94"/>
  <c r="S32" i="92"/>
  <c r="V32" i="92" s="1"/>
  <c r="I271" i="94"/>
  <c r="R271" i="94" s="1"/>
  <c r="U271" i="94" s="1"/>
  <c r="S49" i="92"/>
  <c r="V49" i="92" s="1"/>
  <c r="I144" i="94"/>
  <c r="R144" i="94" s="1"/>
  <c r="U144" i="94" s="1"/>
  <c r="S301" i="92"/>
  <c r="V301" i="92" s="1"/>
  <c r="R337" i="92"/>
  <c r="U337" i="92" s="1"/>
  <c r="R346" i="92"/>
  <c r="U346" i="92" s="1"/>
  <c r="I329" i="92"/>
  <c r="R329" i="92" s="1"/>
  <c r="U329" i="92" s="1"/>
  <c r="I374" i="92"/>
  <c r="R374" i="92" s="1"/>
  <c r="U374" i="92" s="1"/>
  <c r="I365" i="92"/>
  <c r="R365" i="92" s="1"/>
  <c r="U365" i="92" s="1"/>
  <c r="I347" i="92"/>
  <c r="R347" i="92" s="1"/>
  <c r="U347" i="92" s="1"/>
  <c r="I338" i="92"/>
  <c r="R338" i="92" s="1"/>
  <c r="U338" i="92" s="1"/>
  <c r="I284" i="92"/>
  <c r="R284" i="92" s="1"/>
  <c r="U284" i="92" s="1"/>
  <c r="I311" i="92"/>
  <c r="R311" i="92" s="1"/>
  <c r="U311" i="92" s="1"/>
  <c r="I293" i="92"/>
  <c r="R293" i="92" s="1"/>
  <c r="U293" i="92" s="1"/>
  <c r="I356" i="92"/>
  <c r="R356" i="92" s="1"/>
  <c r="U356" i="92" s="1"/>
  <c r="I320" i="92"/>
  <c r="R320" i="92" s="1"/>
  <c r="U320" i="92" s="1"/>
  <c r="I302" i="92"/>
  <c r="R302" i="92" s="1"/>
  <c r="U302" i="92" s="1"/>
  <c r="I275" i="92"/>
  <c r="R275" i="92" s="1"/>
  <c r="U275" i="92" s="1"/>
  <c r="P167" i="92"/>
  <c r="P212" i="92"/>
  <c r="P104" i="92"/>
  <c r="R104" i="92" s="1"/>
  <c r="U104" i="92" s="1"/>
  <c r="I383" i="92"/>
  <c r="R383" i="92" s="1"/>
  <c r="U383" i="92" s="1"/>
  <c r="P230" i="92"/>
  <c r="P149" i="92"/>
  <c r="P239" i="92"/>
  <c r="P176" i="92"/>
  <c r="P221" i="92"/>
  <c r="P113" i="92"/>
  <c r="R113" i="92" s="1"/>
  <c r="U113" i="92" s="1"/>
  <c r="P140" i="92"/>
  <c r="P158" i="92"/>
  <c r="P185" i="92"/>
  <c r="P248" i="92"/>
  <c r="P257" i="92"/>
  <c r="S33" i="94"/>
  <c r="V33" i="94" s="1"/>
  <c r="R256" i="92"/>
  <c r="U256" i="92" s="1"/>
  <c r="R184" i="92"/>
  <c r="U184" i="92" s="1"/>
  <c r="R409" i="92"/>
  <c r="U409" i="92" s="1"/>
  <c r="R33" i="94"/>
  <c r="U33" i="94" s="1"/>
  <c r="S166" i="92"/>
  <c r="V166" i="92" s="1"/>
  <c r="R445" i="92"/>
  <c r="U445" i="92" s="1"/>
  <c r="R499" i="92"/>
  <c r="U499" i="92" s="1"/>
  <c r="S65" i="94"/>
  <c r="V65" i="94" s="1"/>
  <c r="J393" i="94"/>
  <c r="S393" i="94" s="1"/>
  <c r="V393" i="94" s="1"/>
  <c r="H95" i="86"/>
  <c r="Q518" i="92" s="1"/>
  <c r="S518" i="92" s="1"/>
  <c r="V518" i="92" s="1"/>
  <c r="I500" i="92"/>
  <c r="I464" i="92"/>
  <c r="I455" i="92"/>
  <c r="I482" i="92"/>
  <c r="I437" i="92"/>
  <c r="I491" i="92"/>
  <c r="I473" i="92"/>
  <c r="I446" i="92"/>
  <c r="I509" i="92"/>
  <c r="S400" i="92"/>
  <c r="V400" i="92" s="1"/>
  <c r="S121" i="92"/>
  <c r="V121" i="92" s="1"/>
  <c r="R490" i="92"/>
  <c r="U490" i="92" s="1"/>
  <c r="R292" i="92"/>
  <c r="U292" i="92" s="1"/>
  <c r="Q365" i="94"/>
  <c r="Q397" i="94"/>
  <c r="S397" i="94" s="1"/>
  <c r="V397" i="94" s="1"/>
  <c r="J144" i="94"/>
  <c r="S144" i="94" s="1"/>
  <c r="V144" i="94" s="1"/>
  <c r="S355" i="92"/>
  <c r="V355" i="92" s="1"/>
  <c r="R310" i="92"/>
  <c r="U310" i="92" s="1"/>
  <c r="Q437" i="92"/>
  <c r="Q491" i="92"/>
  <c r="Q464" i="92"/>
  <c r="Q473" i="92"/>
  <c r="Q500" i="92"/>
  <c r="Q455" i="92"/>
  <c r="Q482" i="92"/>
  <c r="Q446" i="92"/>
  <c r="Q509" i="92"/>
  <c r="R238" i="92"/>
  <c r="U238" i="92" s="1"/>
  <c r="S409" i="92"/>
  <c r="V409" i="92" s="1"/>
  <c r="J224" i="94"/>
  <c r="S224" i="94" s="1"/>
  <c r="V224" i="94" s="1"/>
  <c r="P14" i="92"/>
  <c r="R14" i="92" s="1"/>
  <c r="U14" i="92" s="1"/>
  <c r="I122" i="92"/>
  <c r="R122" i="92" s="1"/>
  <c r="U122" i="92" s="1"/>
  <c r="P37" i="94"/>
  <c r="R37" i="94" s="1"/>
  <c r="U37" i="94" s="1"/>
  <c r="P69" i="94"/>
  <c r="R69" i="94" s="1"/>
  <c r="U69" i="94" s="1"/>
  <c r="S157" i="92"/>
  <c r="V157" i="92" s="1"/>
  <c r="S220" i="92"/>
  <c r="V220" i="92" s="1"/>
  <c r="R454" i="92"/>
  <c r="U454" i="92" s="1"/>
  <c r="R67" i="92"/>
  <c r="U67" i="92" s="1"/>
  <c r="P365" i="94"/>
  <c r="R365" i="94" s="1"/>
  <c r="U365" i="94" s="1"/>
  <c r="P397" i="94"/>
  <c r="R397" i="94" s="1"/>
  <c r="U397" i="94" s="1"/>
  <c r="R211" i="92"/>
  <c r="U211" i="92" s="1"/>
  <c r="I104" i="94"/>
  <c r="R104" i="94" s="1"/>
  <c r="U104" i="94" s="1"/>
  <c r="R49" i="92"/>
  <c r="U49" i="92" s="1"/>
  <c r="S382" i="92"/>
  <c r="V382" i="92" s="1"/>
  <c r="R319" i="92"/>
  <c r="U319" i="92" s="1"/>
  <c r="R139" i="92"/>
  <c r="U139" i="92" s="1"/>
  <c r="S238" i="92"/>
  <c r="V238" i="92" s="1"/>
  <c r="S328" i="92"/>
  <c r="V328" i="92" s="1"/>
  <c r="R166" i="92"/>
  <c r="U166" i="92" s="1"/>
  <c r="Q428" i="92"/>
  <c r="S428" i="92" s="1"/>
  <c r="V428" i="92" s="1"/>
  <c r="Q109" i="94"/>
  <c r="S109" i="94" s="1"/>
  <c r="V109" i="94" s="1"/>
  <c r="Q229" i="94"/>
  <c r="S229" i="94" s="1"/>
  <c r="V229" i="94" s="1"/>
  <c r="Q419" i="92"/>
  <c r="S419" i="92" s="1"/>
  <c r="V419" i="92" s="1"/>
  <c r="Q149" i="94"/>
  <c r="S149" i="94" s="1"/>
  <c r="V149" i="94" s="1"/>
  <c r="Q189" i="94"/>
  <c r="S189" i="94" s="1"/>
  <c r="V189" i="94" s="1"/>
  <c r="Q392" i="92"/>
  <c r="S392" i="92" s="1"/>
  <c r="V392" i="92" s="1"/>
  <c r="Q401" i="92"/>
  <c r="S401" i="92" s="1"/>
  <c r="V401" i="92" s="1"/>
  <c r="Q333" i="94"/>
  <c r="Q277" i="94"/>
  <c r="Q410" i="92"/>
  <c r="S410" i="92" s="1"/>
  <c r="V410" i="92" s="1"/>
  <c r="I361" i="94"/>
  <c r="R361" i="94" s="1"/>
  <c r="U361" i="94" s="1"/>
  <c r="I224" i="94"/>
  <c r="R224" i="94" s="1"/>
  <c r="U224" i="94" s="1"/>
  <c r="R418" i="92"/>
  <c r="U418" i="92" s="1"/>
  <c r="S175" i="92"/>
  <c r="V175" i="92" s="1"/>
  <c r="R436" i="92"/>
  <c r="U436" i="92" s="1"/>
  <c r="S67" i="92"/>
  <c r="V67" i="92" s="1"/>
  <c r="S365" i="94" l="1"/>
  <c r="V365" i="94" s="1"/>
  <c r="R131" i="92"/>
  <c r="U131" i="92" s="1"/>
  <c r="R203" i="92"/>
  <c r="U203" i="92" s="1"/>
  <c r="R194" i="92"/>
  <c r="U194" i="92" s="1"/>
  <c r="R277" i="94"/>
  <c r="U277" i="94" s="1"/>
  <c r="R333" i="94"/>
  <c r="U333" i="94" s="1"/>
  <c r="R482" i="92"/>
  <c r="U482" i="92" s="1"/>
  <c r="R464" i="92"/>
  <c r="U464" i="92" s="1"/>
  <c r="R500" i="92"/>
  <c r="U500" i="92" s="1"/>
  <c r="R491" i="92"/>
  <c r="U491" i="92" s="1"/>
  <c r="R509" i="92"/>
  <c r="U509" i="92" s="1"/>
  <c r="R248" i="92"/>
  <c r="U248" i="92" s="1"/>
  <c r="R230" i="92"/>
  <c r="U230" i="92" s="1"/>
  <c r="R167" i="92"/>
  <c r="U167" i="92" s="1"/>
  <c r="R185" i="92"/>
  <c r="U185" i="92" s="1"/>
  <c r="S277" i="94"/>
  <c r="V277" i="94" s="1"/>
  <c r="R140" i="92"/>
  <c r="U140" i="92" s="1"/>
  <c r="R437" i="92"/>
  <c r="U437" i="92" s="1"/>
  <c r="S333" i="94"/>
  <c r="V333" i="94" s="1"/>
  <c r="R446" i="92"/>
  <c r="U446" i="92" s="1"/>
  <c r="R455" i="92"/>
  <c r="U455" i="92" s="1"/>
  <c r="R221" i="92"/>
  <c r="U221" i="92" s="1"/>
  <c r="R158" i="92"/>
  <c r="U158" i="92" s="1"/>
  <c r="J437" i="92"/>
  <c r="S437" i="92" s="1"/>
  <c r="V437" i="92" s="1"/>
  <c r="J500" i="92"/>
  <c r="S500" i="92" s="1"/>
  <c r="V500" i="92" s="1"/>
  <c r="J464" i="92"/>
  <c r="S464" i="92" s="1"/>
  <c r="V464" i="92" s="1"/>
  <c r="J455" i="92"/>
  <c r="S455" i="92" s="1"/>
  <c r="V455" i="92" s="1"/>
  <c r="J482" i="92"/>
  <c r="S482" i="92" s="1"/>
  <c r="V482" i="92" s="1"/>
  <c r="J491" i="92"/>
  <c r="S491" i="92" s="1"/>
  <c r="V491" i="92" s="1"/>
  <c r="J473" i="92"/>
  <c r="S473" i="92" s="1"/>
  <c r="V473" i="92" s="1"/>
  <c r="J446" i="92"/>
  <c r="S446" i="92" s="1"/>
  <c r="V446" i="92" s="1"/>
  <c r="J509" i="92"/>
  <c r="S509" i="92" s="1"/>
  <c r="V509" i="92" s="1"/>
  <c r="R149" i="92"/>
  <c r="U149" i="92" s="1"/>
  <c r="R176" i="92"/>
  <c r="U176" i="92" s="1"/>
  <c r="R212" i="92"/>
  <c r="U212" i="92" s="1"/>
  <c r="R473" i="92"/>
  <c r="U473" i="92" s="1"/>
  <c r="R257" i="92"/>
  <c r="U257" i="92" s="1"/>
  <c r="R239" i="92"/>
  <c r="U239" i="92" s="1"/>
  <c r="D10" i="37" l="1"/>
  <c r="E10" i="37" s="1"/>
  <c r="D11" i="37"/>
  <c r="E11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Lim, Elaine</author>
  </authors>
  <commentList>
    <comment ref="R5" authorId="0" shapeId="0" xr:uid="{277C6CB3-9A14-4275-90EB-40498CB8282D}">
      <text>
        <r>
          <rPr>
            <b/>
            <sz val="9"/>
            <color indexed="81"/>
            <rFont val="Tahoma"/>
            <family val="2"/>
          </rPr>
          <t>If cells = Fail</t>
        </r>
        <r>
          <rPr>
            <sz val="9"/>
            <color indexed="81"/>
            <rFont val="Tahoma"/>
            <family val="2"/>
          </rPr>
          <t xml:space="preserve">
Check Column I value = Column P value, these values will need to be the same.
</t>
        </r>
      </text>
    </comment>
    <comment ref="S5" authorId="0" shapeId="0" xr:uid="{C3954C23-8008-486D-9C4A-8C3FD9F25C09}">
      <text>
        <r>
          <rPr>
            <b/>
            <sz val="9"/>
            <color indexed="81"/>
            <rFont val="Tahoma"/>
            <family val="2"/>
          </rPr>
          <t>If cells = Fail</t>
        </r>
        <r>
          <rPr>
            <sz val="9"/>
            <color indexed="81"/>
            <rFont val="Tahoma"/>
            <family val="2"/>
          </rPr>
          <t xml:space="preserve">
Check Column J value = Column Q value, these values will need to be the same.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Lim, Elaine</author>
  </authors>
  <commentList>
    <comment ref="R5" authorId="0" shapeId="0" xr:uid="{3F532604-5CCE-410B-9C42-3E25041F0C67}">
      <text>
        <r>
          <rPr>
            <b/>
            <sz val="9"/>
            <color indexed="81"/>
            <rFont val="Tahoma"/>
            <family val="2"/>
          </rPr>
          <t>If cells = Fail</t>
        </r>
        <r>
          <rPr>
            <sz val="9"/>
            <color indexed="81"/>
            <rFont val="Tahoma"/>
            <family val="2"/>
          </rPr>
          <t xml:space="preserve">
Check Column I value = Column P value, these values will need to be the same.
</t>
        </r>
      </text>
    </comment>
    <comment ref="S5" authorId="0" shapeId="0" xr:uid="{3C14B3E7-A470-4733-97B7-2AC6080C222D}">
      <text>
        <r>
          <rPr>
            <b/>
            <sz val="9"/>
            <color indexed="81"/>
            <rFont val="Tahoma"/>
            <family val="2"/>
          </rPr>
          <t xml:space="preserve">If cells = Fail
</t>
        </r>
        <r>
          <rPr>
            <sz val="9"/>
            <color indexed="81"/>
            <rFont val="Tahoma"/>
            <family val="2"/>
          </rPr>
          <t xml:space="preserve">
Check Column J value = Column Q value, these values will need to be the same.
</t>
        </r>
      </text>
    </comment>
  </commentList>
</comments>
</file>

<file path=xl/sharedStrings.xml><?xml version="1.0" encoding="utf-8"?>
<sst xmlns="http://schemas.openxmlformats.org/spreadsheetml/2006/main" count="8619" uniqueCount="583">
  <si>
    <t>Claims development; net</t>
  </si>
  <si>
    <t>Exposure to credit risk</t>
  </si>
  <si>
    <t>Currency risk</t>
  </si>
  <si>
    <t>Geographical split of gross</t>
  </si>
  <si>
    <t>Financial Investments (FI)</t>
  </si>
  <si>
    <t>Assets by FV hierarchy class</t>
  </si>
  <si>
    <t>Statement of Change in members</t>
  </si>
  <si>
    <t>Net operating expenses</t>
  </si>
  <si>
    <t>Debtors</t>
  </si>
  <si>
    <t>Creditors</t>
  </si>
  <si>
    <t>Statement of profit and loss</t>
  </si>
  <si>
    <t>Discount rates and mean terms</t>
  </si>
  <si>
    <t>Foreign exchange rates</t>
  </si>
  <si>
    <t>Syndicate number</t>
  </si>
  <si>
    <t>Managing agent name</t>
  </si>
  <si>
    <t>Open YoA &gt; 3 YoA?</t>
  </si>
  <si>
    <t>No</t>
  </si>
  <si>
    <t>Status of data entry</t>
  </si>
  <si>
    <t>In progress</t>
  </si>
  <si>
    <t>Direct validations cleared</t>
  </si>
  <si>
    <t>Indirect validations cleared</t>
  </si>
  <si>
    <t>Status time and date</t>
  </si>
  <si>
    <t xml:space="preserve">Completed By :   </t>
  </si>
  <si>
    <t xml:space="preserve">Position : </t>
  </si>
  <si>
    <t>Reporting years</t>
  </si>
  <si>
    <t>Abbreviation</t>
  </si>
  <si>
    <t>Full Name</t>
  </si>
  <si>
    <t>Description</t>
  </si>
  <si>
    <t>CurY</t>
  </si>
  <si>
    <t>Current Year</t>
  </si>
  <si>
    <t>&lt;&lt;&lt;&lt;&lt;&lt;&lt;</t>
  </si>
  <si>
    <t>[Type the current reporting year]</t>
  </si>
  <si>
    <t>ComY</t>
  </si>
  <si>
    <t>Comparative Year</t>
  </si>
  <si>
    <t>ComY-1</t>
  </si>
  <si>
    <t>Comparative Year 2</t>
  </si>
  <si>
    <t>ComY-2</t>
  </si>
  <si>
    <t>Comparative Year 3</t>
  </si>
  <si>
    <t>FX inputs</t>
  </si>
  <si>
    <t>Current FY</t>
  </si>
  <si>
    <t>Prior FY</t>
  </si>
  <si>
    <t>Syndicate Functional Currency</t>
  </si>
  <si>
    <t>GBP</t>
  </si>
  <si>
    <t>Syndicate Presentational Currency</t>
  </si>
  <si>
    <t>Annual average FX  rate from functional to presentational</t>
  </si>
  <si>
    <t>Closing FX rate from functional to presentational</t>
  </si>
  <si>
    <t>Total</t>
  </si>
  <si>
    <t>Direct validations</t>
  </si>
  <si>
    <t>Validation</t>
  </si>
  <si>
    <t>Rows</t>
  </si>
  <si>
    <t>Sheet</t>
  </si>
  <si>
    <t>Change</t>
  </si>
  <si>
    <t>79-86</t>
  </si>
  <si>
    <t>Finanical assets past due</t>
  </si>
  <si>
    <t>included the values for reinsurers share of claims outstanding in the financial assets past due table (CY &amp; PY) in not past due column</t>
  </si>
  <si>
    <t>106-113</t>
  </si>
  <si>
    <t>included the values for cash at bank and in hand in the financial assets past due table (CY &amp; PY) in not past due column</t>
  </si>
  <si>
    <t>115-122</t>
  </si>
  <si>
    <t>Geographical split of premiums</t>
  </si>
  <si>
    <t>Updated the numbers in the prior year table to remove reinsurance acceptances - agreed to accounts</t>
  </si>
  <si>
    <t>133 - 140</t>
  </si>
  <si>
    <t>included the values for debts and variable yield securities in the financial assets past due table (CY &amp; PY) in not past due column (assumed no impairment)</t>
  </si>
  <si>
    <t>160 - 167</t>
  </si>
  <si>
    <t>included the values for loans from credit institutions in the financial assets past due table (CY &amp; PY) in not past due column (assumed no impairment)</t>
  </si>
  <si>
    <t>169 - 176</t>
  </si>
  <si>
    <t>included the values for derivative assets in the financial assets past due table (CY &amp; PY) in not past due column (assumed no impairment)</t>
  </si>
  <si>
    <t>187 - 195</t>
  </si>
  <si>
    <t>included the values for other investments in the financial assets past due table (CY &amp; PY) in not past due column (assumed no impairment)</t>
  </si>
  <si>
    <t>23 - 27</t>
  </si>
  <si>
    <t>205 - 248</t>
  </si>
  <si>
    <t>In the comparasion column - corrected the links as a block of rows appear to have been inserted and made all the links incorrect</t>
  </si>
  <si>
    <t>232 - 239</t>
  </si>
  <si>
    <t>included the values for other debtors in the financial assets past due table (CY &amp; PY) in not past due column (assumed no impairment)</t>
  </si>
  <si>
    <t>430 - 437</t>
  </si>
  <si>
    <t>Financial investments</t>
  </si>
  <si>
    <t>Financial invesment data has been input incorrectly - the comparative data has been mixed up with the CY cost etc.  Corrected on this and subsequent tabs</t>
  </si>
  <si>
    <t>Assets at FV</t>
  </si>
  <si>
    <t>313 - 320</t>
  </si>
  <si>
    <t>The links in column E had become delinked as items were inserted into the sheet without inserting rows.  Links have been udpated</t>
  </si>
  <si>
    <t>511 - 518</t>
  </si>
  <si>
    <t>Added a validation that financial insturments on the balance sheet must equal the total of the financial insturments note</t>
  </si>
  <si>
    <t>Accounts note 11 is incorrect 1st table and FV table do not agree for comparatives for first two line items.  I have populated sch 3 so that Shares = £88,000 and debt securities = £156,000.  I would suggest CV table is updated so CV and cost in Accounts agree to Sch 3</t>
  </si>
  <si>
    <t>Indirect validations</t>
  </si>
  <si>
    <t>Removed all the investment validations as these are now covered by validation 57 above</t>
  </si>
  <si>
    <t>367-397</t>
  </si>
  <si>
    <t>Discounted claims</t>
  </si>
  <si>
    <t>Rounded all comparatives to 0dp to avoid hidden decimal places messing up validations</t>
  </si>
  <si>
    <t>Source tab</t>
  </si>
  <si>
    <t>Source item (row)</t>
  </si>
  <si>
    <t>Source item (column)</t>
  </si>
  <si>
    <t>Index row</t>
  </si>
  <si>
    <t>Index column</t>
  </si>
  <si>
    <t>Current year value</t>
  </si>
  <si>
    <t>Prior year value</t>
  </si>
  <si>
    <t>Target tab</t>
  </si>
  <si>
    <t>Target item (row)</t>
  </si>
  <si>
    <t>Target item (column)</t>
  </si>
  <si>
    <t>Current year result</t>
  </si>
  <si>
    <t>Prior year result</t>
  </si>
  <si>
    <t>Signage change between notes</t>
  </si>
  <si>
    <t>CY check</t>
  </si>
  <si>
    <t>PY check</t>
  </si>
  <si>
    <t>Statement of profit and loss - Technical account</t>
  </si>
  <si>
    <t>Analysis of underwriting results</t>
  </si>
  <si>
    <t>Yes</t>
  </si>
  <si>
    <t>Statement of profit and loss - Non-Technical account</t>
  </si>
  <si>
    <t>Investment return</t>
  </si>
  <si>
    <t>Balance Sheet - Liabilities</t>
  </si>
  <si>
    <t>Balance Sheet - Assets</t>
  </si>
  <si>
    <t>Financial Assets past due</t>
  </si>
  <si>
    <t>Age analysis of past due but no imp</t>
  </si>
  <si>
    <t>Gross earned premiums</t>
  </si>
  <si>
    <t>Gross claims incurred</t>
  </si>
  <si>
    <t>Reinsurers share of technical provisions</t>
  </si>
  <si>
    <t>Other assets</t>
  </si>
  <si>
    <t>Prepayments and accrued income</t>
  </si>
  <si>
    <t>Technical provisions</t>
  </si>
  <si>
    <t>Discounted claims values</t>
  </si>
  <si>
    <t>Content</t>
  </si>
  <si>
    <t>S/N</t>
  </si>
  <si>
    <t>Section</t>
  </si>
  <si>
    <t>Link</t>
  </si>
  <si>
    <t>Primary statements</t>
  </si>
  <si>
    <t>Click here</t>
  </si>
  <si>
    <t>Balance sheet</t>
  </si>
  <si>
    <t>Statement of Changes in members balances</t>
  </si>
  <si>
    <t>Risk management note</t>
  </si>
  <si>
    <t>Financial assets that are past due or impaired</t>
  </si>
  <si>
    <t>Age analysis of past due not impaired</t>
  </si>
  <si>
    <t>Maturity analysis of syndicate liabilities</t>
  </si>
  <si>
    <t>Sensitivity analysis to financial risks</t>
  </si>
  <si>
    <t>Other claims notes</t>
  </si>
  <si>
    <t>Claims development; Gross</t>
  </si>
  <si>
    <t>Claims development; Net</t>
  </si>
  <si>
    <t xml:space="preserve">Discount rates and mean terms </t>
  </si>
  <si>
    <t>Discount claims values</t>
  </si>
  <si>
    <t>Other notes</t>
  </si>
  <si>
    <t>Geographical split of gross written premium by origination </t>
  </si>
  <si>
    <t>Financial Investments</t>
  </si>
  <si>
    <t>Assets by Fair value hierarchy classification</t>
  </si>
  <si>
    <t xml:space="preserve">Debtors </t>
  </si>
  <si>
    <t>&lt;&lt;&lt; Back to ToC</t>
  </si>
  <si>
    <r>
      <t>Statement of Profit or Loss</t>
    </r>
    <r>
      <rPr>
        <sz val="12"/>
        <rFont val="Arial"/>
        <family val="2"/>
      </rPr>
      <t> </t>
    </r>
  </si>
  <si>
    <t>Technical account –General business</t>
  </si>
  <si>
    <t>Tag ID</t>
  </si>
  <si>
    <t>A</t>
  </si>
  <si>
    <t>B</t>
  </si>
  <si>
    <t>C</t>
  </si>
  <si>
    <t>D</t>
  </si>
  <si>
    <t>E</t>
  </si>
  <si>
    <t>F</t>
  </si>
  <si>
    <t>G</t>
  </si>
  <si>
    <t>H</t>
  </si>
  <si>
    <t>Gross premiums written</t>
  </si>
  <si>
    <t>L205.01.01.01.00.00.0</t>
  </si>
  <si>
    <t>Outwards reinsurance premiums</t>
  </si>
  <si>
    <t>L205.01.01.02.00.00.0</t>
  </si>
  <si>
    <t>Premiums written, net of reinsurance</t>
  </si>
  <si>
    <t>L205.01.01.00.00.00.0</t>
  </si>
  <si>
    <t>Changes in unearned premium</t>
  </si>
  <si>
    <t>Change in the gross provision for unearned premiums</t>
  </si>
  <si>
    <t>L205.01.02.01.00.00.0</t>
  </si>
  <si>
    <t>Change in the provision for unearned premiums reinsurers’ share</t>
  </si>
  <si>
    <t>L205.01.02.02.00.00.0</t>
  </si>
  <si>
    <t>Net change in provisions for unearned premiums</t>
  </si>
  <si>
    <t>L205.01.02.00.00.00.0</t>
  </si>
  <si>
    <t>Earned premiums, net of reinsurance</t>
  </si>
  <si>
    <t>L205.01.00.00.00.00.0</t>
  </si>
  <si>
    <r>
      <t>Allocated investment return transferred from the non-technical account</t>
    </r>
    <r>
      <rPr>
        <sz val="8"/>
        <rFont val="Arial"/>
        <family val="2"/>
      </rPr>
      <t> </t>
    </r>
  </si>
  <si>
    <t>L205.02.00.00.00.00.0</t>
  </si>
  <si>
    <t>Other technical income, net of reinsurance</t>
  </si>
  <si>
    <t>L205.17.00.00.00.00.0</t>
  </si>
  <si>
    <t>Claims paid</t>
  </si>
  <si>
    <t>Gross amount - Claims paid</t>
  </si>
  <si>
    <t>L205.03.01.01.00.00.0</t>
  </si>
  <si>
    <t>Reinsurers’ share - Claims paid</t>
  </si>
  <si>
    <t>L205.03.01.02.00.00.0</t>
  </si>
  <si>
    <t>Net claims paid</t>
  </si>
  <si>
    <t>L205.03.01.00.00.00.0</t>
  </si>
  <si>
    <t>Change in the provision for claims</t>
  </si>
  <si>
    <t>Gross amount - Change in the provision for claims</t>
  </si>
  <si>
    <t>L205.03.02.01.00.00.0</t>
  </si>
  <si>
    <t>Reinsurers’ share - Change in the provision for claims</t>
  </si>
  <si>
    <t>L205.03.02.02.00.00.0</t>
  </si>
  <si>
    <t>Net change in provisions for claims</t>
  </si>
  <si>
    <t>L205.03.02.00.00.00.0</t>
  </si>
  <si>
    <t>Claims incurred, net of reinsurance</t>
  </si>
  <si>
    <t>L205.03.00.00.00.00.0</t>
  </si>
  <si>
    <t>Changes in other technical provisions, net of reinsurance, not shown under other headings</t>
  </si>
  <si>
    <t>Long term business provision, net of reinsurance</t>
  </si>
  <si>
    <t>Gross amount - Long term business provision</t>
  </si>
  <si>
    <t>L205.16.01.01.00.00.0</t>
  </si>
  <si>
    <t>Reinsurers’ share - Long term business provision</t>
  </si>
  <si>
    <t>L205.16.01.02.00.00.0</t>
  </si>
  <si>
    <t>Net change in long term business provisions</t>
  </si>
  <si>
    <t>L205.16.01.00.00.00.0</t>
  </si>
  <si>
    <t>Other technical provisions, net of reinsurance</t>
  </si>
  <si>
    <t>L205.16.02.00.00.00.0</t>
  </si>
  <si>
    <t>Net change in other technical provisions, including long term business provisions</t>
  </si>
  <si>
    <t>L205.16.00.00.00.00.0</t>
  </si>
  <si>
    <t>L205.04.00.00.00.00.0</t>
  </si>
  <si>
    <t>Other technical charges, net of reinsurance</t>
  </si>
  <si>
    <t>L205.18.00.00.00.00.0</t>
  </si>
  <si>
    <t>Balance on the technical account – general business/ long-term business</t>
  </si>
  <si>
    <t>L205.05.00.00.00.00.0
L205.14.00.00.00.00.0</t>
  </si>
  <si>
    <t>Non-technical account –General business</t>
  </si>
  <si>
    <t>Balance on the technical account - general business / long-term business</t>
  </si>
  <si>
    <t>L205.06.00.00.00.00.0
L205.15.00.00.00.00.0</t>
  </si>
  <si>
    <t>Investment income</t>
  </si>
  <si>
    <t>L205.07.01.00.00.00.0</t>
  </si>
  <si>
    <t>Realised gains/(losses) on investments</t>
  </si>
  <si>
    <t>L205.07.02.00.00.00.0</t>
  </si>
  <si>
    <r>
      <t>Unrealised gains/(losses) on investments</t>
    </r>
    <r>
      <rPr>
        <sz val="8"/>
        <color theme="1"/>
        <rFont val="Arial"/>
        <family val="2"/>
      </rPr>
      <t> </t>
    </r>
  </si>
  <si>
    <t>L205.07.04.00.00.00.0</t>
  </si>
  <si>
    <t>Investment expenses and charges</t>
  </si>
  <si>
    <t>L205.07.03.00.00.00.0</t>
  </si>
  <si>
    <t>Total Investment return</t>
  </si>
  <si>
    <t>L205.07.00.00.00.00.0</t>
  </si>
  <si>
    <t>Allocated investment return transferred to the general business technical account</t>
  </si>
  <si>
    <t>L205.08.00.00.00.00.0</t>
  </si>
  <si>
    <t>Gain/(loss) on foreign exchange</t>
  </si>
  <si>
    <t>L205.09.00.00.00.00.0</t>
  </si>
  <si>
    <t>Other income</t>
  </si>
  <si>
    <t>L205.10.00.00.00.00.0</t>
  </si>
  <si>
    <t>Other expenses</t>
  </si>
  <si>
    <t>L205.11.00.00.00.00.0</t>
  </si>
  <si>
    <t>Profit/(loss) for the financial year</t>
  </si>
  <si>
    <t>L205.12.00.00.00.00.0</t>
  </si>
  <si>
    <t>Currency translation gain/(loss)</t>
  </si>
  <si>
    <t>L215.01.00.00.00.00.0</t>
  </si>
  <si>
    <t>Unrealised gains/(losses) on available for sale investments</t>
  </si>
  <si>
    <t>L215.02.00.00.00.00.0</t>
  </si>
  <si>
    <t>Realised gains/(losses) on available for sale investments</t>
  </si>
  <si>
    <t>L215.03.00.00.00.00.0</t>
  </si>
  <si>
    <t>Reclassifications through profit or loss</t>
  </si>
  <si>
    <t>L215.09.00.00.00.00.0</t>
  </si>
  <si>
    <t>Other recognised gains/(losses)</t>
  </si>
  <si>
    <t>L215.04.00.00.00.00.0</t>
  </si>
  <si>
    <t>Other</t>
  </si>
  <si>
    <t>L215.05.00.00.00.00.0</t>
  </si>
  <si>
    <t>Total comprehensive income/(loss) for the year</t>
  </si>
  <si>
    <t>L215.07.00.00.00.00.0</t>
  </si>
  <si>
    <t>Total investment return</t>
  </si>
  <si>
    <r>
      <t>Balance sheet –Assets</t>
    </r>
    <r>
      <rPr>
        <sz val="8"/>
        <rFont val="Arial"/>
        <family val="2"/>
      </rPr>
      <t> </t>
    </r>
  </si>
  <si>
    <t>L225.01.01.01.00.00.0</t>
  </si>
  <si>
    <t>Deposits with ceding undertakings</t>
  </si>
  <si>
    <t>L225.01.01.02.00.00.0</t>
  </si>
  <si>
    <t>Investments</t>
  </si>
  <si>
    <t>L225.01.01.00.00.00.0</t>
  </si>
  <si>
    <t>Provision for unearned premiums</t>
  </si>
  <si>
    <t>L225.01.02.01.00.00.0</t>
  </si>
  <si>
    <t>Claims outstanding</t>
  </si>
  <si>
    <t>L225.01.02.02.00.00.0</t>
  </si>
  <si>
    <t>Long term business provisions</t>
  </si>
  <si>
    <t>L225.01.02.03.00.00.0</t>
  </si>
  <si>
    <t>Reinsurers’ share of technical provisions</t>
  </si>
  <si>
    <t>L225.01.02.00.00.00.0</t>
  </si>
  <si>
    <t>Debtors arising out of direct insurance operations</t>
  </si>
  <si>
    <t>L225.01.03.01.00.00.0</t>
  </si>
  <si>
    <t>Debtors arising out of reinsurance operations</t>
  </si>
  <si>
    <t>L225.01.03.02.00.00.0</t>
  </si>
  <si>
    <t>Other debtors</t>
  </si>
  <si>
    <t>L225.01.03.03.00.00.0</t>
  </si>
  <si>
    <t>L225.01.03.00.00.00.0</t>
  </si>
  <si>
    <t>Tangible assets</t>
  </si>
  <si>
    <t>L225.01.04.01.00.00.0</t>
  </si>
  <si>
    <t>Cash at bank and in hand</t>
  </si>
  <si>
    <t>L225.01.04.02.00.00.0</t>
  </si>
  <si>
    <t>L225.01.04.03.00.00.0</t>
  </si>
  <si>
    <t>L225.01.04.00.00.00.0</t>
  </si>
  <si>
    <t>Accrued interest and rent</t>
  </si>
  <si>
    <t>L225.01.05.01.00.00.0</t>
  </si>
  <si>
    <t>Deferred acquisition costs</t>
  </si>
  <si>
    <t>L225.01.05.02.00.00.0</t>
  </si>
  <si>
    <t>Other prepayments and accrued income</t>
  </si>
  <si>
    <t>L225.01.05.03.00.00.0</t>
  </si>
  <si>
    <t>L225.01.05.00.00.00.0</t>
  </si>
  <si>
    <t>Total assets</t>
  </si>
  <si>
    <t>L225.01.00.00.00.00.0</t>
  </si>
  <si>
    <r>
      <t>Balance sheet (cont’d) – Liabilities</t>
    </r>
    <r>
      <rPr>
        <sz val="8"/>
        <rFont val="Arial"/>
        <family val="2"/>
      </rPr>
      <t> </t>
    </r>
  </si>
  <si>
    <t>Members’ balances</t>
  </si>
  <si>
    <t>L225.02.01.01.01.00.0</t>
  </si>
  <si>
    <t>Total capital and reserves</t>
  </si>
  <si>
    <t>L225.02.01.00.00.00.0</t>
  </si>
  <si>
    <t>L225.02.02.01.01.00.0</t>
  </si>
  <si>
    <t>L225.02.02.01.02.00.0</t>
  </si>
  <si>
    <t>Long term business provision</t>
  </si>
  <si>
    <t>L225.02.02.01.03.00.0</t>
  </si>
  <si>
    <t>Other technical provisions</t>
  </si>
  <si>
    <t>L225.02.02.01.04.00.0</t>
  </si>
  <si>
    <t>L225.02.02.01.00.00.0</t>
  </si>
  <si>
    <t>Provisions for other risks</t>
  </si>
  <si>
    <t>L225.02.02.02.00.00.0</t>
  </si>
  <si>
    <t>Deposits received from reinsurers</t>
  </si>
  <si>
    <t>L225.02.02.03.00.00.0</t>
  </si>
  <si>
    <t>Creditors arising out of direct insurance operations</t>
  </si>
  <si>
    <t>L225.02.02.04.01.00.0</t>
  </si>
  <si>
    <t>Creditors arising out of reinsurance operations</t>
  </si>
  <si>
    <t>L225.02.02.04.02.00.0</t>
  </si>
  <si>
    <t>Reinsurers share of deferred acquisition costs</t>
  </si>
  <si>
    <t>L225.02.02.04.04.00.0</t>
  </si>
  <si>
    <t>Other creditors including taxation and social security</t>
  </si>
  <si>
    <t>L225.02.02.04.03.00.0</t>
  </si>
  <si>
    <t>Amounts owed to credit institutions</t>
  </si>
  <si>
    <t>L225.02.02.04.05.00.0</t>
  </si>
  <si>
    <t>L225.02.02.04.00.00.0</t>
  </si>
  <si>
    <t>Accruals and deferred income</t>
  </si>
  <si>
    <t>L225.02.02.05.00.00.0</t>
  </si>
  <si>
    <t>Total liabilities</t>
  </si>
  <si>
    <t>L225.02.02.00.00.00.0</t>
  </si>
  <si>
    <t>Total liabilities, capital and reserves</t>
  </si>
  <si>
    <t>L225.02.00.00.00.00.0</t>
  </si>
  <si>
    <t>Statement of Changes in members' balances</t>
  </si>
  <si>
    <t>Members’ balances brought forward at 1 January</t>
  </si>
  <si>
    <t>L235.01.01.00.00.00.0</t>
  </si>
  <si>
    <t>L235.01.02.00.00.00.0</t>
  </si>
  <si>
    <t>Payments of profit to members’ personal reserve funds</t>
  </si>
  <si>
    <t>L235.01.04.00.00.00.0</t>
  </si>
  <si>
    <t>Losses collected in relation to distribution on closure of underwriting year</t>
  </si>
  <si>
    <t>L235.01.03.00.00.00.0</t>
  </si>
  <si>
    <t>Cash calls on open underwriting years</t>
  </si>
  <si>
    <t>L235.01.05.00.00.00.0</t>
  </si>
  <si>
    <t>Members agent fees</t>
  </si>
  <si>
    <t>L235.01.09.00.00.00.0</t>
  </si>
  <si>
    <t>Net movement on funds in syndicate</t>
  </si>
  <si>
    <t>L235.01.06.00.00.00.0</t>
  </si>
  <si>
    <t>L235.01.08.00.00.00.0</t>
  </si>
  <si>
    <t>Members’ balances carried forward at 31 December</t>
  </si>
  <si>
    <t>L235.01.00.00.00.00.0</t>
  </si>
  <si>
    <t xml:space="preserve">Exposure to credit risk </t>
  </si>
  <si>
    <t>AAA</t>
  </si>
  <si>
    <t>AA</t>
  </si>
  <si>
    <t>BBB</t>
  </si>
  <si>
    <t>Not rated</t>
  </si>
  <si>
    <r>
      <t>Total</t>
    </r>
    <r>
      <rPr>
        <sz val="11"/>
        <color theme="1"/>
        <rFont val="Arial"/>
        <family val="2"/>
      </rPr>
      <t> </t>
    </r>
  </si>
  <si>
    <t>Shares and other variable yield securities and units in unit trusts</t>
  </si>
  <si>
    <t>L305.23.14.00.00.00.0</t>
  </si>
  <si>
    <t>Debt securities and other fixed income securities</t>
  </si>
  <si>
    <t>Participation in investment pools</t>
  </si>
  <si>
    <t>Loans secured by mortgages</t>
  </si>
  <si>
    <t>Loans and deposits with credit institutions</t>
  </si>
  <si>
    <t>Derivative assets</t>
  </si>
  <si>
    <t>Syndicate loan to Central Fund</t>
  </si>
  <si>
    <t>Other investments</t>
  </si>
  <si>
    <t>Reinsurers’ share of claims outstanding</t>
  </si>
  <si>
    <t>Other debtors and accrued interest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</si>
  <si>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</si>
  <si>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</si>
  <si>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</si>
  <si>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</si>
  <si>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</si>
  <si>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</si>
  <si>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</si>
  <si>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</si>
  <si>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</si>
  <si>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</si>
  <si>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</si>
  <si>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</si>
  <si>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</si>
  <si>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</si>
  <si>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</si>
  <si>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</si>
  <si>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</si>
  <si>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</si>
  <si>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</si>
  <si>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</si>
  <si>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</si>
  <si>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</si>
  <si>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</si>
  <si>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</si>
  <si>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</si>
  <si>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</si>
  <si>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</si>
  <si>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</si>
  <si>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</si>
  <si>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</si>
  <si>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</si>
  <si>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</si>
  <si>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</si>
  <si>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</si>
  <si>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</si>
  <si>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</si>
  <si>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</si>
  <si>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</si>
  <si>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</si>
  <si>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</si>
  <si>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</si>
  <si>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</si>
  <si>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</si>
  <si>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AAB</t>
  </si>
  <si>
    <t>AAC</t>
  </si>
  <si>
    <t>AAD</t>
  </si>
  <si>
    <r>
      <rPr>
        <sz val="12"/>
        <color rgb="FF1E35BF"/>
        <rFont val="Arial"/>
        <family val="2"/>
      </rPr>
      <t>Financial assets that are not past due, past due or impaired</t>
    </r>
    <r>
      <rPr>
        <sz val="12"/>
        <color rgb="FF000000"/>
        <rFont val="Arial"/>
        <family val="2"/>
      </rPr>
      <t> </t>
    </r>
  </si>
  <si>
    <t>Neither past due nor impaired assets</t>
  </si>
  <si>
    <t>Past due but not impaired</t>
  </si>
  <si>
    <t>Gross value of impaired assets</t>
  </si>
  <si>
    <t>Impairment allowance</t>
  </si>
  <si>
    <t>L305.23.15.00.00.00.0</t>
  </si>
  <si>
    <r>
      <t>Financial assets that are past due but not impaired</t>
    </r>
    <r>
      <rPr>
        <sz val="12"/>
        <color theme="1"/>
        <rFont val="Arial"/>
        <family val="2"/>
      </rPr>
      <t> </t>
    </r>
  </si>
  <si>
    <r>
      <t>Past due but not</t>
    </r>
    <r>
      <rPr>
        <sz val="11"/>
        <color theme="1"/>
        <rFont val="Arial"/>
        <family val="2"/>
      </rPr>
      <t> </t>
    </r>
    <r>
      <rPr>
        <b/>
        <sz val="11"/>
        <color theme="1"/>
        <rFont val="Arial"/>
        <family val="2"/>
      </rPr>
      <t xml:space="preserve"> impaired assets</t>
    </r>
  </si>
  <si>
    <t>Up to three months</t>
  </si>
  <si>
    <t>Three to six months</t>
  </si>
  <si>
    <t>Six months to one year</t>
  </si>
  <si>
    <t>Greater than one year</t>
  </si>
  <si>
    <t>L305.23.17.00.00.00.0</t>
  </si>
  <si>
    <r>
      <t>Maturity analysis of syndicate liabilities</t>
    </r>
    <r>
      <rPr>
        <sz val="12"/>
        <rFont val="Arial"/>
        <family val="2"/>
      </rPr>
      <t> </t>
    </r>
  </si>
  <si>
    <t>Undiscounted net cash flows</t>
  </si>
  <si>
    <t>No maturity stated</t>
  </si>
  <si>
    <t>L305.23.20.00.00.00.0</t>
  </si>
  <si>
    <t>0 – 1 yr</t>
  </si>
  <si>
    <t>1 – 3 yrs</t>
  </si>
  <si>
    <t>3 – 5 yrs</t>
  </si>
  <si>
    <t>&gt; 5yrs</t>
  </si>
  <si>
    <t>Derivative liabilities</t>
  </si>
  <si>
    <t>Other credit balances</t>
  </si>
  <si>
    <r>
      <t>Currency risk</t>
    </r>
    <r>
      <rPr>
        <sz val="12"/>
        <rFont val="Arial"/>
        <family val="2"/>
      </rPr>
      <t> </t>
    </r>
  </si>
  <si>
    <t>Sterling</t>
  </si>
  <si>
    <t>US Dollar</t>
  </si>
  <si>
    <t>Euro</t>
  </si>
  <si>
    <t>Canadian Dollar</t>
  </si>
  <si>
    <t>Australian Dollar</t>
  </si>
  <si>
    <t>Japanese Yen</t>
  </si>
  <si>
    <t>L305.23.26.00.00.00.0</t>
  </si>
  <si>
    <t>Reinsurers' share of technical provisions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</si>
  <si>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</si>
  <si>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</si>
  <si>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</si>
  <si>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</si>
  <si>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</si>
  <si>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</si>
  <si>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</si>
  <si>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</si>
  <si>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</si>
  <si>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</si>
  <si>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</si>
  <si>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</si>
  <si>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r>
      <t>Sensitivity analysis to financial risks</t>
    </r>
    <r>
      <rPr>
        <sz val="12"/>
        <color theme="1"/>
        <rFont val="Arial"/>
        <family val="2"/>
      </rPr>
      <t> </t>
    </r>
  </si>
  <si>
    <t>Impact on result before tax</t>
  </si>
  <si>
    <t>Impact on members' balances</t>
  </si>
  <si>
    <t>Interest rate risk</t>
  </si>
  <si>
    <t>+ 50 basis points shift in yield curves</t>
  </si>
  <si>
    <t>L305.72.00.00.00.00.0</t>
  </si>
  <si>
    <t>‑ 50 basis points shift in yield curves</t>
  </si>
  <si>
    <t>Equity price risk</t>
  </si>
  <si>
    <t>5 percent increase in equity prices</t>
  </si>
  <si>
    <t>5 percent decrease in equity prices</t>
  </si>
  <si>
    <t>Claims development; gross</t>
  </si>
  <si>
    <t>ALL</t>
  </si>
  <si>
    <t>Estimate of ultimate gross claims (earned basis)</t>
  </si>
  <si>
    <t>at end of underwriting year</t>
  </si>
  <si>
    <t>L305.55.05.00.00.00.0</t>
  </si>
  <si>
    <t>one year later</t>
  </si>
  <si>
    <t>two years later</t>
  </si>
  <si>
    <t>three years later</t>
  </si>
  <si>
    <t>four years later</t>
  </si>
  <si>
    <t>five years later</t>
  </si>
  <si>
    <t>six years later</t>
  </si>
  <si>
    <t>seven years later</t>
  </si>
  <si>
    <t>eight years later</t>
  </si>
  <si>
    <t>nine years later</t>
  </si>
  <si>
    <t>Estimate of gross claims reserve</t>
  </si>
  <si>
    <t>Provision in respect of prior years</t>
  </si>
  <si>
    <t>Less gross claims paid</t>
  </si>
  <si>
    <t>L305.55.05.01.00.00.0</t>
  </si>
  <si>
    <t>Gross claims reserves</t>
  </si>
  <si>
    <t>L305.55.05.02.00.00.0</t>
  </si>
  <si>
    <t>Estimate of ultimate net claims</t>
  </si>
  <si>
    <t>Estimate of net claims reserve</t>
  </si>
  <si>
    <t>Less net claims paid</t>
  </si>
  <si>
    <t>Net claims reserve</t>
  </si>
  <si>
    <t>Average discounted rates</t>
  </si>
  <si>
    <t>Average mean term of liabilities (in years)</t>
  </si>
  <si>
    <t>L305.55.09.01.00.00.0</t>
  </si>
  <si>
    <t>L305.55.09.02.00.00.0</t>
  </si>
  <si>
    <t>Class of business</t>
  </si>
  <si>
    <t>Accident and health</t>
  </si>
  <si>
    <t>Marine, aviation, and transport</t>
  </si>
  <si>
    <t>Motor (third party liability)</t>
  </si>
  <si>
    <t>Motor (other classes)</t>
  </si>
  <si>
    <t>Fire and other damage to property</t>
  </si>
  <si>
    <t>Third party liability</t>
  </si>
  <si>
    <t>Credit and suretyship</t>
  </si>
  <si>
    <t>Legal expenses</t>
  </si>
  <si>
    <t>Assistance</t>
  </si>
  <si>
    <t>Miscellaneous</t>
  </si>
  <si>
    <t>Life</t>
  </si>
  <si>
    <t>Undiscounted claims</t>
  </si>
  <si>
    <t>Effect of discounting</t>
  </si>
  <si>
    <t>After discounting</t>
  </si>
  <si>
    <t>Gross claims provisions</t>
  </si>
  <si>
    <t>L305.55.11.00.00.00.0</t>
  </si>
  <si>
    <t>Reinsurers share of total claims</t>
  </si>
  <si>
    <t>Net claims provisions</t>
  </si>
  <si>
    <t>Gross premiums earned</t>
  </si>
  <si>
    <t>Gross operating expenses</t>
  </si>
  <si>
    <t>Reinsurance balance</t>
  </si>
  <si>
    <t>Underwriting result</t>
  </si>
  <si>
    <t>Tag IG</t>
  </si>
  <si>
    <t>L305.29.01.00.00.00.0</t>
  </si>
  <si>
    <t>Direct insurance</t>
  </si>
  <si>
    <t>Total direct insurance</t>
  </si>
  <si>
    <t>Reinsurance acceptances</t>
  </si>
  <si>
    <t>Geographical split of gross premiums written - direct business - by origination</t>
  </si>
  <si>
    <t>United Kingdom</t>
  </si>
  <si>
    <t>L305.30.00.00.00.00.0</t>
  </si>
  <si>
    <t>European Union Member States</t>
  </si>
  <si>
    <t>US </t>
  </si>
  <si>
    <t>Rest of the world</t>
  </si>
  <si>
    <t>Total gross premiums written</t>
  </si>
  <si>
    <r>
      <t>Net operating expenses</t>
    </r>
    <r>
      <rPr>
        <sz val="12"/>
        <rFont val="Arial"/>
        <family val="2"/>
      </rPr>
      <t> </t>
    </r>
  </si>
  <si>
    <t>Acquisition costs</t>
  </si>
  <si>
    <t>L305.30.07.00.00.00.0</t>
  </si>
  <si>
    <t>Change in deferred acquisition costs</t>
  </si>
  <si>
    <t>Administrative expenses</t>
  </si>
  <si>
    <t>Foreign exchange [Long-term business only]</t>
  </si>
  <si>
    <t>Members’ standard personal expenses</t>
  </si>
  <si>
    <t>Reinsurance commissions and profit participation</t>
  </si>
  <si>
    <t>Commission</t>
  </si>
  <si>
    <t>Total commission for direct insurance business</t>
  </si>
  <si>
    <t>L305.30.07.06.00.00.0</t>
  </si>
  <si>
    <t xml:space="preserve">Impairment losses on debtors: </t>
  </si>
  <si>
    <t>arising out of direct insurance operations</t>
  </si>
  <si>
    <t>L305.30.07.07.00.00.0</t>
  </si>
  <si>
    <t>arising out of reinsurance operations</t>
  </si>
  <si>
    <t>Impairment losses on financial instruments:</t>
  </si>
  <si>
    <t>arising from instrument measured at amortised cost</t>
  </si>
  <si>
    <t>arising from instruments measured as available for sale</t>
  </si>
  <si>
    <r>
      <t>Investment return</t>
    </r>
    <r>
      <rPr>
        <sz val="12"/>
        <color theme="1"/>
        <rFont val="Arial"/>
        <family val="2"/>
      </rPr>
      <t> </t>
    </r>
  </si>
  <si>
    <t>Interest and similar income</t>
  </si>
  <si>
    <t xml:space="preserve">From financial instruments designated at fair value through profit or loss </t>
  </si>
  <si>
    <t>L305.39.01.00.00.00.0</t>
  </si>
  <si>
    <t>Dividend income</t>
  </si>
  <si>
    <t>From financial instruments classified as Available for Sale</t>
  </si>
  <si>
    <t>L305.39.10.00.00.00.0</t>
  </si>
  <si>
    <t>From financial instruments at amortised cost</t>
  </si>
  <si>
    <t>L305.39.02.00.00.00.0</t>
  </si>
  <si>
    <t>Interest on cash at bank</t>
  </si>
  <si>
    <t>L305.39.04.00.00.00.0</t>
  </si>
  <si>
    <t>Other income from investments</t>
  </si>
  <si>
    <t>From financial instruments designated at fair value through profit or loss</t>
  </si>
  <si>
    <t>Gains on the realisation of investments</t>
  </si>
  <si>
    <t>L305.39.07.00.00.00.0</t>
  </si>
  <si>
    <t>Losses on the realisation of investments</t>
  </si>
  <si>
    <t>Unrealised gains on investments</t>
  </si>
  <si>
    <t>Unrealised losses on the investments</t>
  </si>
  <si>
    <t>Other relevant gains/(losses)</t>
  </si>
  <si>
    <t>L305.39.08.00.00.00.0</t>
  </si>
  <si>
    <t>Financial liabilities at amortised cost</t>
  </si>
  <si>
    <t>Interest expense</t>
  </si>
  <si>
    <t>L305.39.09.00.00.00.0</t>
  </si>
  <si>
    <t>Other relevant gain</t>
  </si>
  <si>
    <t>Other relevant loss</t>
  </si>
  <si>
    <t>Investment management expenses</t>
  </si>
  <si>
    <t>L305.39.06.00.00.00.0</t>
  </si>
  <si>
    <t>L305.39.00.00.00.00.0</t>
  </si>
  <si>
    <t>Impairment losses on debtors recognised in administrative expenses </t>
  </si>
  <si>
    <t>L305.39.11.00.00.00.0</t>
  </si>
  <si>
    <r>
      <t>Financial investments</t>
    </r>
    <r>
      <rPr>
        <sz val="12"/>
        <rFont val="Arial"/>
        <family val="2"/>
      </rPr>
      <t> </t>
    </r>
  </si>
  <si>
    <t>Carrying value</t>
  </si>
  <si>
    <t>Cost</t>
  </si>
  <si>
    <t>L305.46.01.00.00.00.0</t>
  </si>
  <si>
    <t>Total financial investments</t>
  </si>
  <si>
    <t>Asset by FV hierarchy classification</t>
  </si>
  <si>
    <t>Level 1</t>
  </si>
  <si>
    <t>Level 2</t>
  </si>
  <si>
    <t>Level 3</t>
  </si>
  <si>
    <t>Assets held at amortised costs</t>
  </si>
  <si>
    <t>L305.50.03.00.00.00.0</t>
  </si>
  <si>
    <t>L305.50.01.00.00.00.0</t>
  </si>
  <si>
    <t>L305.50.02.00.00.00.0</t>
  </si>
  <si>
    <t>Due within one year</t>
  </si>
  <si>
    <t>L305.53.00.00.00.00.0</t>
  </si>
  <si>
    <t>Due after one year</t>
  </si>
  <si>
    <t>L305.54.00.00.00.00.0</t>
  </si>
  <si>
    <t>L305.55.12.00.00.00.0</t>
  </si>
  <si>
    <t>L305.55.13.00.00.00.0</t>
  </si>
  <si>
    <t>Start of period rate</t>
  </si>
  <si>
    <t>Year end rate</t>
  </si>
  <si>
    <t>Average rate</t>
  </si>
  <si>
    <t>L305.55.22.00.00.00.0</t>
  </si>
  <si>
    <t>US dollar</t>
  </si>
  <si>
    <t>Canadian dollar</t>
  </si>
  <si>
    <t>Australian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</si>
</sst>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;\(#,##0\);&quot;- &quot;"/>
    <numFmt numFmtId="165" formatCode="_-* #,##0_-;\-* #,##0_-;_-* &quot;-&quot;??_-;_-@_-"/>
    <numFmt numFmtId="166" formatCode="#,##0\ ;[Red]\(#,##0\);&quot;- &quot;"/>
  </numFmts>
  <fonts count="44" x14ac:knownFonts="1">
    <font>
      <sz val="11"/>
      <color theme="1"/>
      <name val="Calibri"/>
      <family val="2"/>
      <scheme val="minor"/>
    </font>
    <font>
      <sz val="18"/>
      <color rgb="FF1E35BF"/>
      <name val="Arial"/>
      <family val="2"/>
    </font>
    <font>
      <sz val="8"/>
      <name val="Arial"/>
      <family val="2"/>
    </font>
    <font>
      <sz val="11"/>
      <color rgb="FF1E35BF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1E35BF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rgb="FF1E35BF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24"/>
      <color theme="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theme="1" tint="0.249977111117893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b/>
      <i/>
      <sz val="11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2"/>
      <color rgb="FF1E35BF"/>
      <name val="Arial"/>
      <family val="2"/>
    </font>
    <font>
      <sz val="11"/>
      <color theme="0"/>
      <name val="Arial"/>
      <family val="2"/>
    </font>
    <font>
      <b/>
      <i/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color rgb="FF1E35BF"/>
      <name val="Arial"/>
      <family val="2"/>
    </font>
    <font>
      <b/>
      <i/>
      <u/>
      <sz val="10"/>
      <color theme="10"/>
      <name val="Arial"/>
      <family val="2"/>
    </font>
    <font>
      <sz val="10"/>
      <color rgb="FF00B050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8" fillId="0" borderId="0"/>
  </cellStyleXfs>
  <cellXfs count="73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1" applyAlignment="1"/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4" fillId="0" borderId="2" xfId="0" applyFont="1" applyBorder="1"/>
    <xf numFmtId="0" fontId="4" fillId="4" borderId="0" xfId="0" applyFont="1" applyFill="1"/>
    <xf numFmtId="0" fontId="4" fillId="0" borderId="24" xfId="0" applyFont="1" applyBorder="1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43" fontId="17" fillId="0" borderId="0" xfId="2" applyFont="1" applyFill="1" applyBorder="1" applyAlignment="1">
      <alignment horizontal="right" vertical="center" wrapText="1"/>
    </xf>
    <xf numFmtId="0" fontId="21" fillId="0" borderId="0" xfId="0" applyFont="1"/>
    <xf numFmtId="0" fontId="23" fillId="0" borderId="0" xfId="0" applyFont="1"/>
    <xf numFmtId="0" fontId="24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3" fontId="4" fillId="0" borderId="47" xfId="2" applyFont="1" applyFill="1" applyBorder="1" applyAlignment="1">
      <alignment vertical="center"/>
    </xf>
    <xf numFmtId="43" fontId="4" fillId="0" borderId="49" xfId="2" applyFont="1" applyFill="1" applyBorder="1" applyAlignment="1">
      <alignment vertical="center"/>
    </xf>
    <xf numFmtId="43" fontId="4" fillId="0" borderId="1" xfId="2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164" fontId="4" fillId="6" borderId="11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164" fontId="4" fillId="5" borderId="45" xfId="0" applyNumberFormat="1" applyFont="1" applyFill="1" applyBorder="1" applyAlignment="1">
      <alignment vertical="center"/>
    </xf>
    <xf numFmtId="164" fontId="4" fillId="5" borderId="44" xfId="0" applyNumberFormat="1" applyFont="1" applyFill="1" applyBorder="1" applyAlignment="1">
      <alignment vertical="center"/>
    </xf>
    <xf numFmtId="164" fontId="4" fillId="5" borderId="46" xfId="0" applyNumberFormat="1" applyFont="1" applyFill="1" applyBorder="1" applyAlignment="1">
      <alignment vertical="center"/>
    </xf>
    <xf numFmtId="0" fontId="26" fillId="0" borderId="0" xfId="1" applyFont="1" applyAlignment="1"/>
    <xf numFmtId="43" fontId="10" fillId="0" borderId="0" xfId="2" applyFont="1" applyFill="1" applyBorder="1"/>
    <xf numFmtId="0" fontId="27" fillId="0" borderId="0" xfId="0" applyFont="1" applyAlignment="1">
      <alignment vertical="center"/>
    </xf>
    <xf numFmtId="164" fontId="4" fillId="5" borderId="44" xfId="0" applyNumberFormat="1" applyFont="1" applyFill="1" applyBorder="1" applyAlignment="1">
      <alignment horizontal="right" vertical="center"/>
    </xf>
    <xf numFmtId="164" fontId="4" fillId="5" borderId="71" xfId="0" applyNumberFormat="1" applyFont="1" applyFill="1" applyBorder="1" applyAlignment="1">
      <alignment horizontal="right" vertical="center"/>
    </xf>
    <xf numFmtId="164" fontId="4" fillId="5" borderId="72" xfId="0" applyNumberFormat="1" applyFont="1" applyFill="1" applyBorder="1" applyAlignment="1">
      <alignment horizontal="right" vertical="center"/>
    </xf>
    <xf numFmtId="164" fontId="4" fillId="0" borderId="3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64" fontId="4" fillId="0" borderId="20" xfId="0" applyNumberFormat="1" applyFont="1" applyBorder="1" applyAlignment="1">
      <alignment horizontal="right" vertical="center"/>
    </xf>
    <xf numFmtId="164" fontId="4" fillId="0" borderId="59" xfId="0" applyNumberFormat="1" applyFont="1" applyBorder="1" applyAlignment="1">
      <alignment horizontal="right" vertical="center"/>
    </xf>
    <xf numFmtId="164" fontId="6" fillId="0" borderId="37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6" fillId="0" borderId="19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6" fillId="0" borderId="20" xfId="0" applyNumberFormat="1" applyFont="1" applyBorder="1" applyAlignment="1">
      <alignment horizontal="right" vertical="center"/>
    </xf>
    <xf numFmtId="164" fontId="6" fillId="0" borderId="14" xfId="0" applyNumberFormat="1" applyFont="1" applyBorder="1" applyAlignment="1">
      <alignment horizontal="right" vertical="center"/>
    </xf>
    <xf numFmtId="164" fontId="4" fillId="0" borderId="34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4" fontId="4" fillId="0" borderId="63" xfId="2" applyNumberFormat="1" applyFont="1" applyFill="1" applyBorder="1" applyAlignment="1">
      <alignment horizontal="right" vertical="center"/>
    </xf>
    <xf numFmtId="164" fontId="4" fillId="0" borderId="64" xfId="2" applyNumberFormat="1" applyFont="1" applyFill="1" applyBorder="1" applyAlignment="1">
      <alignment horizontal="right" vertical="center"/>
    </xf>
    <xf numFmtId="164" fontId="4" fillId="0" borderId="59" xfId="2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6" fillId="0" borderId="1" xfId="0" applyFont="1" applyBorder="1"/>
    <xf numFmtId="0" fontId="28" fillId="0" borderId="1" xfId="0" applyFont="1" applyBorder="1"/>
    <xf numFmtId="0" fontId="4" fillId="0" borderId="1" xfId="0" applyFont="1" applyBorder="1" applyAlignment="1">
      <alignment horizontal="center" vertical="center"/>
    </xf>
    <xf numFmtId="0" fontId="26" fillId="0" borderId="0" xfId="1" applyFont="1"/>
    <xf numFmtId="0" fontId="31" fillId="0" borderId="10" xfId="1" applyFont="1" applyBorder="1"/>
    <xf numFmtId="0" fontId="31" fillId="0" borderId="0" xfId="1" applyFont="1" applyBorder="1"/>
    <xf numFmtId="0" fontId="4" fillId="0" borderId="10" xfId="0" applyFont="1" applyBorder="1" applyAlignment="1">
      <alignment horizontal="center" vertical="center"/>
    </xf>
    <xf numFmtId="0" fontId="31" fillId="0" borderId="10" xfId="1" quotePrefix="1" applyFont="1" applyBorder="1"/>
    <xf numFmtId="164" fontId="4" fillId="2" borderId="10" xfId="0" applyNumberFormat="1" applyFont="1" applyFill="1" applyBorder="1" applyAlignment="1" applyProtection="1">
      <alignment vertical="center"/>
      <protection locked="0"/>
    </xf>
    <xf numFmtId="164" fontId="4" fillId="3" borderId="10" xfId="0" applyNumberFormat="1" applyFont="1" applyFill="1" applyBorder="1" applyAlignment="1" applyProtection="1">
      <alignment vertical="center"/>
      <protection locked="0"/>
    </xf>
    <xf numFmtId="0" fontId="6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74" xfId="0" applyFont="1" applyBorder="1" applyAlignment="1">
      <alignment vertical="center"/>
    </xf>
    <xf numFmtId="43" fontId="4" fillId="0" borderId="73" xfId="2" applyFont="1" applyFill="1" applyBorder="1" applyAlignment="1">
      <alignment vertical="center"/>
    </xf>
    <xf numFmtId="0" fontId="4" fillId="0" borderId="73" xfId="0" applyFont="1" applyBorder="1" applyAlignment="1">
      <alignment vertical="center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4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0" fontId="19" fillId="3" borderId="6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19" fillId="3" borderId="9" xfId="0" applyFont="1" applyFill="1" applyBorder="1" applyProtection="1">
      <protection locked="0"/>
    </xf>
    <xf numFmtId="164" fontId="10" fillId="2" borderId="1" xfId="0" applyNumberFormat="1" applyFont="1" applyFill="1" applyBorder="1" applyProtection="1">
      <protection locked="0"/>
    </xf>
    <xf numFmtId="164" fontId="10" fillId="3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13" xfId="0" applyNumberFormat="1" applyFont="1" applyFill="1" applyBorder="1" applyAlignment="1" applyProtection="1">
      <alignment horizontal="right" vertical="center"/>
      <protection locked="0"/>
    </xf>
    <xf numFmtId="164" fontId="4" fillId="2" borderId="11" xfId="0" applyNumberFormat="1" applyFont="1" applyFill="1" applyBorder="1" applyAlignment="1" applyProtection="1">
      <alignment horizontal="right" vertical="center"/>
      <protection locked="0"/>
    </xf>
    <xf numFmtId="164" fontId="4" fillId="2" borderId="11" xfId="0" applyNumberFormat="1" applyFont="1" applyFill="1" applyBorder="1" applyAlignment="1" applyProtection="1">
      <alignment horizontal="left" vertical="center"/>
      <protection locked="0"/>
    </xf>
    <xf numFmtId="164" fontId="4" fillId="2" borderId="35" xfId="0" applyNumberFormat="1" applyFont="1" applyFill="1" applyBorder="1" applyAlignment="1" applyProtection="1">
      <alignment horizontal="right" vertical="center"/>
      <protection locked="0"/>
    </xf>
    <xf numFmtId="164" fontId="4" fillId="2" borderId="10" xfId="0" applyNumberFormat="1" applyFont="1" applyFill="1" applyBorder="1" applyAlignment="1" applyProtection="1">
      <alignment horizontal="right" vertical="center"/>
      <protection locked="0"/>
    </xf>
    <xf numFmtId="164" fontId="4" fillId="2" borderId="16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0" applyNumberFormat="1" applyFont="1" applyFill="1" applyBorder="1" applyAlignment="1" applyProtection="1">
      <alignment vertical="center"/>
      <protection locked="0"/>
    </xf>
    <xf numFmtId="164" fontId="4" fillId="2" borderId="14" xfId="0" applyNumberFormat="1" applyFont="1" applyFill="1" applyBorder="1" applyAlignment="1" applyProtection="1">
      <alignment vertical="center"/>
      <protection locked="0"/>
    </xf>
    <xf numFmtId="164" fontId="4" fillId="3" borderId="14" xfId="0" applyNumberFormat="1" applyFont="1" applyFill="1" applyBorder="1" applyAlignment="1" applyProtection="1">
      <alignment vertical="center"/>
      <protection locked="0"/>
    </xf>
    <xf numFmtId="164" fontId="4" fillId="2" borderId="5" xfId="0" applyNumberFormat="1" applyFont="1" applyFill="1" applyBorder="1" applyAlignment="1" applyProtection="1">
      <alignment horizontal="right" vertical="center"/>
      <protection locked="0"/>
    </xf>
    <xf numFmtId="164" fontId="4" fillId="2" borderId="14" xfId="0" applyNumberFormat="1" applyFont="1" applyFill="1" applyBorder="1" applyAlignment="1" applyProtection="1">
      <alignment horizontal="right" vertical="center"/>
      <protection locked="0"/>
    </xf>
    <xf numFmtId="164" fontId="4" fillId="3" borderId="5" xfId="0" applyNumberFormat="1" applyFont="1" applyFill="1" applyBorder="1" applyAlignment="1" applyProtection="1">
      <alignment horizontal="right" vertical="center"/>
      <protection locked="0"/>
    </xf>
    <xf numFmtId="164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14" xfId="0" applyNumberFormat="1" applyFont="1" applyFill="1" applyBorder="1" applyAlignment="1" applyProtection="1">
      <alignment horizontal="right" vertical="center"/>
      <protection locked="0"/>
    </xf>
    <xf numFmtId="165" fontId="4" fillId="2" borderId="1" xfId="2" applyNumberFormat="1" applyFont="1" applyFill="1" applyBorder="1" applyAlignment="1" applyProtection="1">
      <alignment horizontal="right" vertical="center"/>
      <protection locked="0"/>
    </xf>
    <xf numFmtId="165" fontId="4" fillId="2" borderId="6" xfId="2" applyNumberFormat="1" applyFont="1" applyFill="1" applyBorder="1" applyAlignment="1" applyProtection="1">
      <alignment horizontal="right" vertical="center"/>
      <protection locked="0"/>
    </xf>
    <xf numFmtId="165" fontId="4" fillId="2" borderId="8" xfId="2" applyNumberFormat="1" applyFont="1" applyFill="1" applyBorder="1" applyAlignment="1" applyProtection="1">
      <alignment horizontal="right" vertical="center"/>
      <protection locked="0"/>
    </xf>
    <xf numFmtId="165" fontId="4" fillId="2" borderId="9" xfId="2" applyNumberFormat="1" applyFont="1" applyFill="1" applyBorder="1" applyAlignment="1" applyProtection="1">
      <alignment horizontal="right" vertical="center"/>
      <protection locked="0"/>
    </xf>
    <xf numFmtId="165" fontId="4" fillId="3" borderId="1" xfId="2" applyNumberFormat="1" applyFont="1" applyFill="1" applyBorder="1" applyAlignment="1" applyProtection="1">
      <alignment horizontal="right" vertical="center"/>
      <protection locked="0"/>
    </xf>
    <xf numFmtId="165" fontId="4" fillId="3" borderId="6" xfId="2" applyNumberFormat="1" applyFont="1" applyFill="1" applyBorder="1" applyAlignment="1" applyProtection="1">
      <alignment horizontal="right" vertical="center"/>
      <protection locked="0"/>
    </xf>
    <xf numFmtId="165" fontId="4" fillId="3" borderId="8" xfId="2" applyNumberFormat="1" applyFont="1" applyFill="1" applyBorder="1" applyAlignment="1" applyProtection="1">
      <alignment horizontal="right" vertical="center"/>
      <protection locked="0"/>
    </xf>
    <xf numFmtId="165" fontId="4" fillId="3" borderId="9" xfId="2" applyNumberFormat="1" applyFont="1" applyFill="1" applyBorder="1" applyAlignment="1" applyProtection="1">
      <alignment horizontal="right" vertical="center"/>
      <protection locked="0"/>
    </xf>
    <xf numFmtId="164" fontId="4" fillId="2" borderId="6" xfId="0" applyNumberFormat="1" applyFont="1" applyFill="1" applyBorder="1" applyAlignment="1" applyProtection="1">
      <alignment horizontal="right" vertical="center"/>
      <protection locked="0"/>
    </xf>
    <xf numFmtId="164" fontId="4" fillId="3" borderId="6" xfId="0" applyNumberFormat="1" applyFont="1" applyFill="1" applyBorder="1" applyAlignment="1" applyProtection="1">
      <alignment horizontal="right" vertical="center"/>
      <protection locked="0"/>
    </xf>
    <xf numFmtId="164" fontId="4" fillId="2" borderId="33" xfId="0" applyNumberFormat="1" applyFont="1" applyFill="1" applyBorder="1" applyAlignment="1" applyProtection="1">
      <alignment horizontal="right" vertical="center"/>
      <protection locked="0"/>
    </xf>
    <xf numFmtId="164" fontId="4" fillId="2" borderId="8" xfId="0" applyNumberFormat="1" applyFont="1" applyFill="1" applyBorder="1" applyAlignment="1" applyProtection="1">
      <alignment horizontal="right" vertical="center"/>
      <protection locked="0"/>
    </xf>
    <xf numFmtId="164" fontId="4" fillId="3" borderId="8" xfId="0" applyNumberFormat="1" applyFont="1" applyFill="1" applyBorder="1" applyAlignment="1" applyProtection="1">
      <alignment horizontal="right" vertical="center"/>
      <protection locked="0"/>
    </xf>
    <xf numFmtId="164" fontId="6" fillId="3" borderId="10" xfId="0" applyNumberFormat="1" applyFont="1" applyFill="1" applyBorder="1" applyAlignment="1" applyProtection="1">
      <alignment horizontal="right" vertical="center"/>
      <protection locked="0"/>
    </xf>
    <xf numFmtId="164" fontId="6" fillId="3" borderId="11" xfId="0" applyNumberFormat="1" applyFont="1" applyFill="1" applyBorder="1" applyAlignment="1" applyProtection="1">
      <alignment horizontal="right" vertical="center"/>
      <protection locked="0"/>
    </xf>
    <xf numFmtId="164" fontId="4" fillId="2" borderId="31" xfId="0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4" fillId="2" borderId="15" xfId="0" applyNumberFormat="1" applyFont="1" applyFill="1" applyBorder="1" applyAlignment="1" applyProtection="1">
      <alignment horizontal="right" vertical="center"/>
      <protection locked="0"/>
    </xf>
    <xf numFmtId="164" fontId="4" fillId="2" borderId="24" xfId="0" applyNumberFormat="1" applyFont="1" applyFill="1" applyBorder="1" applyAlignment="1" applyProtection="1">
      <alignment horizontal="right" vertical="center"/>
      <protection locked="0"/>
    </xf>
    <xf numFmtId="164" fontId="6" fillId="5" borderId="48" xfId="0" applyNumberFormat="1" applyFont="1" applyFill="1" applyBorder="1" applyAlignment="1">
      <alignment horizontal="right" vertical="center"/>
    </xf>
    <xf numFmtId="164" fontId="6" fillId="5" borderId="77" xfId="0" applyNumberFormat="1" applyFont="1" applyFill="1" applyBorder="1" applyAlignment="1">
      <alignment horizontal="right" vertical="center"/>
    </xf>
    <xf numFmtId="164" fontId="4" fillId="5" borderId="48" xfId="0" applyNumberFormat="1" applyFont="1" applyFill="1" applyBorder="1" applyAlignment="1">
      <alignment horizontal="right" vertical="center"/>
    </xf>
    <xf numFmtId="164" fontId="4" fillId="5" borderId="78" xfId="0" applyNumberFormat="1" applyFont="1" applyFill="1" applyBorder="1" applyAlignment="1">
      <alignment horizontal="right" vertical="center"/>
    </xf>
    <xf numFmtId="164" fontId="4" fillId="6" borderId="7" xfId="2" applyNumberFormat="1" applyFont="1" applyFill="1" applyBorder="1" applyAlignment="1" applyProtection="1">
      <alignment horizontal="right" vertical="center"/>
      <protection hidden="1"/>
    </xf>
    <xf numFmtId="164" fontId="4" fillId="6" borderId="8" xfId="0" applyNumberFormat="1" applyFont="1" applyFill="1" applyBorder="1" applyAlignment="1" applyProtection="1">
      <alignment horizontal="right" vertical="center"/>
      <protection hidden="1"/>
    </xf>
    <xf numFmtId="164" fontId="4" fillId="6" borderId="9" xfId="0" applyNumberFormat="1" applyFont="1" applyFill="1" applyBorder="1" applyAlignment="1" applyProtection="1">
      <alignment horizontal="right" vertical="center"/>
      <protection hidden="1"/>
    </xf>
    <xf numFmtId="164" fontId="6" fillId="6" borderId="6" xfId="2" applyNumberFormat="1" applyFont="1" applyFill="1" applyBorder="1" applyAlignment="1" applyProtection="1">
      <alignment horizontal="right" vertical="center"/>
      <protection hidden="1"/>
    </xf>
    <xf numFmtId="164" fontId="6" fillId="6" borderId="39" xfId="2" applyNumberFormat="1" applyFont="1" applyFill="1" applyBorder="1" applyAlignment="1" applyProtection="1">
      <alignment horizontal="right" vertical="center"/>
      <protection hidden="1"/>
    </xf>
    <xf numFmtId="164" fontId="6" fillId="6" borderId="25" xfId="2" applyNumberFormat="1" applyFont="1" applyFill="1" applyBorder="1" applyAlignment="1" applyProtection="1">
      <alignment horizontal="right" vertical="center"/>
      <protection hidden="1"/>
    </xf>
    <xf numFmtId="0" fontId="4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64" fontId="4" fillId="6" borderId="23" xfId="2" applyNumberFormat="1" applyFont="1" applyFill="1" applyBorder="1" applyAlignment="1" applyProtection="1">
      <alignment horizontal="right" vertical="center"/>
      <protection hidden="1"/>
    </xf>
    <xf numFmtId="0" fontId="4" fillId="0" borderId="59" xfId="0" applyFont="1" applyBorder="1" applyAlignment="1">
      <alignment vertical="center"/>
    </xf>
    <xf numFmtId="0" fontId="4" fillId="0" borderId="59" xfId="0" applyFont="1" applyBorder="1" applyAlignment="1">
      <alignment horizontal="left" vertical="center" indent="1"/>
    </xf>
    <xf numFmtId="0" fontId="6" fillId="0" borderId="61" xfId="0" applyFont="1" applyBorder="1" applyAlignment="1">
      <alignment vertical="center"/>
    </xf>
    <xf numFmtId="164" fontId="4" fillId="6" borderId="1" xfId="0" applyNumberFormat="1" applyFont="1" applyFill="1" applyBorder="1" applyAlignment="1" applyProtection="1">
      <alignment vertical="center"/>
      <protection hidden="1"/>
    </xf>
    <xf numFmtId="164" fontId="4" fillId="6" borderId="11" xfId="0" applyNumberFormat="1" applyFont="1" applyFill="1" applyBorder="1" applyAlignment="1" applyProtection="1">
      <alignment vertical="center"/>
      <protection hidden="1"/>
    </xf>
    <xf numFmtId="164" fontId="4" fillId="6" borderId="1" xfId="2" applyNumberFormat="1" applyFont="1" applyFill="1" applyBorder="1" applyAlignment="1" applyProtection="1">
      <alignment vertical="center"/>
      <protection hidden="1"/>
    </xf>
    <xf numFmtId="164" fontId="10" fillId="6" borderId="1" xfId="2" applyNumberFormat="1" applyFont="1" applyFill="1" applyBorder="1" applyProtection="1">
      <protection hidden="1"/>
    </xf>
    <xf numFmtId="164" fontId="4" fillId="6" borderId="11" xfId="2" applyNumberFormat="1" applyFont="1" applyFill="1" applyBorder="1" applyAlignment="1" applyProtection="1">
      <alignment vertical="center"/>
      <protection hidden="1"/>
    </xf>
    <xf numFmtId="164" fontId="4" fillId="6" borderId="1" xfId="2" applyNumberFormat="1" applyFont="1" applyFill="1" applyBorder="1" applyAlignment="1" applyProtection="1">
      <alignment horizontal="right" vertical="center"/>
      <protection hidden="1"/>
    </xf>
    <xf numFmtId="164" fontId="4" fillId="6" borderId="10" xfId="2" applyNumberFormat="1" applyFont="1" applyFill="1" applyBorder="1" applyAlignment="1" applyProtection="1">
      <alignment horizontal="right" vertical="center"/>
      <protection hidden="1"/>
    </xf>
    <xf numFmtId="164" fontId="6" fillId="6" borderId="76" xfId="0" applyNumberFormat="1" applyFont="1" applyFill="1" applyBorder="1" applyAlignment="1" applyProtection="1">
      <alignment horizontal="right" vertical="center"/>
      <protection hidden="1"/>
    </xf>
    <xf numFmtId="164" fontId="6" fillId="6" borderId="43" xfId="0" applyNumberFormat="1" applyFont="1" applyFill="1" applyBorder="1" applyAlignment="1" applyProtection="1">
      <alignment horizontal="right" vertical="center"/>
      <protection hidden="1"/>
    </xf>
    <xf numFmtId="164" fontId="6" fillId="6" borderId="65" xfId="0" applyNumberFormat="1" applyFont="1" applyFill="1" applyBorder="1" applyAlignment="1" applyProtection="1">
      <alignment horizontal="right" vertical="center"/>
      <protection hidden="1"/>
    </xf>
    <xf numFmtId="164" fontId="6" fillId="6" borderId="51" xfId="0" applyNumberFormat="1" applyFont="1" applyFill="1" applyBorder="1" applyAlignment="1" applyProtection="1">
      <alignment horizontal="right" vertical="center"/>
      <protection hidden="1"/>
    </xf>
    <xf numFmtId="164" fontId="4" fillId="6" borderId="8" xfId="0" applyNumberFormat="1" applyFont="1" applyFill="1" applyBorder="1" applyAlignment="1" applyProtection="1">
      <alignment horizontal="right" vertical="center" wrapText="1"/>
      <protection hidden="1"/>
    </xf>
    <xf numFmtId="164" fontId="4" fillId="6" borderId="9" xfId="0" applyNumberFormat="1" applyFont="1" applyFill="1" applyBorder="1" applyAlignment="1" applyProtection="1">
      <alignment horizontal="right" vertical="center" wrapText="1"/>
      <protection hidden="1"/>
    </xf>
    <xf numFmtId="164" fontId="4" fillId="6" borderId="8" xfId="0" applyNumberFormat="1" applyFont="1" applyFill="1" applyBorder="1" applyAlignment="1" applyProtection="1">
      <alignment vertical="center"/>
      <protection hidden="1"/>
    </xf>
    <xf numFmtId="164" fontId="4" fillId="6" borderId="7" xfId="0" applyNumberFormat="1" applyFont="1" applyFill="1" applyBorder="1" applyAlignment="1" applyProtection="1">
      <alignment horizontal="right" vertical="center"/>
      <protection hidden="1"/>
    </xf>
    <xf numFmtId="164" fontId="6" fillId="6" borderId="23" xfId="0" applyNumberFormat="1" applyFont="1" applyFill="1" applyBorder="1" applyAlignment="1" applyProtection="1">
      <alignment vertical="center"/>
      <protection hidden="1"/>
    </xf>
    <xf numFmtId="164" fontId="4" fillId="6" borderId="6" xfId="0" applyNumberFormat="1" applyFont="1" applyFill="1" applyBorder="1" applyAlignment="1" applyProtection="1">
      <alignment vertical="center"/>
      <protection hidden="1"/>
    </xf>
    <xf numFmtId="164" fontId="4" fillId="6" borderId="5" xfId="0" applyNumberFormat="1" applyFont="1" applyFill="1" applyBorder="1" applyAlignment="1" applyProtection="1">
      <alignment horizontal="right" vertical="center"/>
      <protection hidden="1"/>
    </xf>
    <xf numFmtId="164" fontId="4" fillId="6" borderId="1" xfId="0" applyNumberFormat="1" applyFont="1" applyFill="1" applyBorder="1" applyAlignment="1" applyProtection="1">
      <alignment horizontal="right" vertical="center"/>
      <protection hidden="1"/>
    </xf>
    <xf numFmtId="164" fontId="4" fillId="6" borderId="6" xfId="0" applyNumberFormat="1" applyFont="1" applyFill="1" applyBorder="1" applyAlignment="1" applyProtection="1">
      <alignment horizontal="right" vertical="center"/>
      <protection hidden="1"/>
    </xf>
    <xf numFmtId="164" fontId="6" fillId="6" borderId="6" xfId="0" applyNumberFormat="1" applyFont="1" applyFill="1" applyBorder="1" applyAlignment="1" applyProtection="1">
      <alignment horizontal="right" vertical="center"/>
      <protection hidden="1"/>
    </xf>
    <xf numFmtId="164" fontId="6" fillId="6" borderId="1" xfId="2" applyNumberFormat="1" applyFont="1" applyFill="1" applyBorder="1" applyAlignment="1" applyProtection="1">
      <alignment vertical="center"/>
      <protection hidden="1"/>
    </xf>
    <xf numFmtId="164" fontId="6" fillId="6" borderId="1" xfId="0" applyNumberFormat="1" applyFont="1" applyFill="1" applyBorder="1" applyAlignment="1" applyProtection="1">
      <alignment vertical="center"/>
      <protection hidden="1"/>
    </xf>
    <xf numFmtId="164" fontId="4" fillId="6" borderId="53" xfId="0" applyNumberFormat="1" applyFont="1" applyFill="1" applyBorder="1" applyAlignment="1" applyProtection="1">
      <alignment vertical="center"/>
      <protection hidden="1"/>
    </xf>
    <xf numFmtId="164" fontId="4" fillId="6" borderId="8" xfId="2" applyNumberFormat="1" applyFont="1" applyFill="1" applyBorder="1" applyAlignment="1" applyProtection="1">
      <alignment horizontal="right" vertical="center"/>
      <protection hidden="1"/>
    </xf>
    <xf numFmtId="164" fontId="4" fillId="6" borderId="9" xfId="2" applyNumberFormat="1" applyFont="1" applyFill="1" applyBorder="1" applyAlignment="1" applyProtection="1">
      <alignment horizontal="right" vertical="center"/>
      <protection hidden="1"/>
    </xf>
    <xf numFmtId="164" fontId="4" fillId="6" borderId="14" xfId="2" applyNumberFormat="1" applyFont="1" applyFill="1" applyBorder="1" applyAlignment="1" applyProtection="1">
      <alignment horizontal="right" vertical="center"/>
      <protection hidden="1"/>
    </xf>
    <xf numFmtId="164" fontId="4" fillId="6" borderId="6" xfId="2" applyNumberFormat="1" applyFont="1" applyFill="1" applyBorder="1" applyAlignment="1" applyProtection="1">
      <alignment horizontal="right" vertical="center"/>
      <protection hidden="1"/>
    </xf>
    <xf numFmtId="164" fontId="4" fillId="6" borderId="5" xfId="2" applyNumberFormat="1" applyFont="1" applyFill="1" applyBorder="1" applyAlignment="1" applyProtection="1">
      <alignment horizontal="right" vertical="center"/>
      <protection hidden="1"/>
    </xf>
    <xf numFmtId="164" fontId="6" fillId="6" borderId="8" xfId="2" applyNumberFormat="1" applyFont="1" applyFill="1" applyBorder="1" applyAlignment="1" applyProtection="1">
      <alignment horizontal="right" vertical="center"/>
      <protection hidden="1"/>
    </xf>
    <xf numFmtId="164" fontId="6" fillId="6" borderId="8" xfId="0" applyNumberFormat="1" applyFont="1" applyFill="1" applyBorder="1" applyAlignment="1" applyProtection="1">
      <alignment horizontal="right" vertical="center"/>
      <protection hidden="1"/>
    </xf>
    <xf numFmtId="164" fontId="6" fillId="6" borderId="9" xfId="0" applyNumberFormat="1" applyFont="1" applyFill="1" applyBorder="1" applyAlignment="1" applyProtection="1">
      <alignment horizontal="right" vertical="center"/>
      <protection hidden="1"/>
    </xf>
    <xf numFmtId="164" fontId="6" fillId="6" borderId="9" xfId="2" applyNumberFormat="1" applyFont="1" applyFill="1" applyBorder="1" applyAlignment="1" applyProtection="1">
      <alignment horizontal="right" vertical="center"/>
      <protection hidden="1"/>
    </xf>
    <xf numFmtId="164" fontId="4" fillId="6" borderId="25" xfId="2" applyNumberFormat="1" applyFont="1" applyFill="1" applyBorder="1" applyAlignment="1" applyProtection="1">
      <alignment horizontal="right" vertical="center"/>
      <protection hidden="1"/>
    </xf>
    <xf numFmtId="164" fontId="4" fillId="6" borderId="39" xfId="2" applyNumberFormat="1" applyFont="1" applyFill="1" applyBorder="1" applyAlignment="1" applyProtection="1">
      <alignment horizontal="right" vertical="center"/>
      <protection hidden="1"/>
    </xf>
    <xf numFmtId="164" fontId="4" fillId="6" borderId="62" xfId="2" applyNumberFormat="1" applyFont="1" applyFill="1" applyBorder="1" applyAlignment="1" applyProtection="1">
      <alignment horizontal="right" vertical="center"/>
      <protection hidden="1"/>
    </xf>
    <xf numFmtId="164" fontId="4" fillId="6" borderId="25" xfId="0" applyNumberFormat="1" applyFont="1" applyFill="1" applyBorder="1" applyAlignment="1" applyProtection="1">
      <alignment horizontal="right" vertical="center"/>
      <protection hidden="1"/>
    </xf>
    <xf numFmtId="164" fontId="4" fillId="6" borderId="39" xfId="0" applyNumberFormat="1" applyFont="1" applyFill="1" applyBorder="1" applyAlignment="1" applyProtection="1">
      <alignment horizontal="right" vertical="center"/>
      <protection hidden="1"/>
    </xf>
    <xf numFmtId="164" fontId="4" fillId="6" borderId="31" xfId="2" applyNumberFormat="1" applyFont="1" applyFill="1" applyBorder="1" applyAlignment="1" applyProtection="1">
      <alignment horizontal="right" vertical="center"/>
      <protection hidden="1"/>
    </xf>
    <xf numFmtId="164" fontId="4" fillId="6" borderId="64" xfId="2" applyNumberFormat="1" applyFont="1" applyFill="1" applyBorder="1" applyAlignment="1" applyProtection="1">
      <alignment horizontal="right" vertical="center"/>
      <protection hidden="1"/>
    </xf>
    <xf numFmtId="164" fontId="4" fillId="6" borderId="68" xfId="2" applyNumberFormat="1" applyFont="1" applyFill="1" applyBorder="1" applyAlignment="1" applyProtection="1">
      <alignment horizontal="right" vertical="center"/>
      <protection hidden="1"/>
    </xf>
    <xf numFmtId="164" fontId="4" fillId="6" borderId="69" xfId="2" applyNumberFormat="1" applyFont="1" applyFill="1" applyBorder="1" applyAlignment="1" applyProtection="1">
      <alignment horizontal="right" vertical="center"/>
      <protection hidden="1"/>
    </xf>
    <xf numFmtId="164" fontId="6" fillId="6" borderId="7" xfId="0" applyNumberFormat="1" applyFont="1" applyFill="1" applyBorder="1" applyAlignment="1" applyProtection="1">
      <alignment horizontal="right" vertical="center"/>
      <protection hidden="1"/>
    </xf>
    <xf numFmtId="164" fontId="4" fillId="6" borderId="23" xfId="2" applyNumberFormat="1" applyFont="1" applyFill="1" applyBorder="1" applyAlignment="1" applyProtection="1">
      <alignment vertical="center"/>
      <protection hidden="1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5" borderId="44" xfId="0" applyFont="1" applyFill="1" applyBorder="1" applyAlignment="1">
      <alignment vertical="center"/>
    </xf>
    <xf numFmtId="0" fontId="4" fillId="5" borderId="48" xfId="0" applyFont="1" applyFill="1" applyBorder="1" applyAlignment="1">
      <alignment vertical="center"/>
    </xf>
    <xf numFmtId="164" fontId="4" fillId="5" borderId="49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18" xfId="0" applyFont="1" applyBorder="1" applyAlignment="1">
      <alignment vertical="center"/>
    </xf>
    <xf numFmtId="0" fontId="6" fillId="0" borderId="86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164" fontId="4" fillId="5" borderId="48" xfId="2" applyNumberFormat="1" applyFont="1" applyFill="1" applyBorder="1" applyAlignment="1">
      <alignment horizontal="right" vertical="center"/>
    </xf>
    <xf numFmtId="164" fontId="4" fillId="5" borderId="77" xfId="2" applyNumberFormat="1" applyFont="1" applyFill="1" applyBorder="1" applyAlignment="1">
      <alignment horizontal="right" vertical="center"/>
    </xf>
    <xf numFmtId="164" fontId="4" fillId="5" borderId="77" xfId="0" applyNumberFormat="1" applyFont="1" applyFill="1" applyBorder="1" applyAlignment="1">
      <alignment horizontal="right" vertical="center"/>
    </xf>
    <xf numFmtId="164" fontId="4" fillId="2" borderId="25" xfId="0" applyNumberFormat="1" applyFont="1" applyFill="1" applyBorder="1" applyAlignment="1" applyProtection="1">
      <alignment horizontal="right" vertical="center"/>
      <protection locked="0"/>
    </xf>
    <xf numFmtId="164" fontId="6" fillId="6" borderId="5" xfId="2" applyNumberFormat="1" applyFont="1" applyFill="1" applyBorder="1" applyAlignment="1" applyProtection="1">
      <alignment horizontal="right" vertical="center"/>
      <protection hidden="1"/>
    </xf>
    <xf numFmtId="164" fontId="4" fillId="2" borderId="39" xfId="0" applyNumberFormat="1" applyFont="1" applyFill="1" applyBorder="1" applyAlignment="1" applyProtection="1">
      <alignment horizontal="right" vertical="center"/>
      <protection locked="0"/>
    </xf>
    <xf numFmtId="164" fontId="4" fillId="2" borderId="20" xfId="0" applyNumberFormat="1" applyFont="1" applyFill="1" applyBorder="1" applyAlignment="1" applyProtection="1">
      <alignment vertical="center"/>
      <protection locked="0"/>
    </xf>
    <xf numFmtId="164" fontId="4" fillId="2" borderId="38" xfId="0" applyNumberFormat="1" applyFont="1" applyFill="1" applyBorder="1" applyAlignment="1" applyProtection="1">
      <alignment horizontal="right" vertical="center"/>
      <protection locked="0"/>
    </xf>
    <xf numFmtId="164" fontId="4" fillId="5" borderId="71" xfId="0" applyNumberFormat="1" applyFont="1" applyFill="1" applyBorder="1" applyAlignment="1">
      <alignment vertical="center"/>
    </xf>
    <xf numFmtId="164" fontId="4" fillId="5" borderId="72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 applyProtection="1">
      <alignment horizontal="right" vertical="center"/>
      <protection locked="0"/>
    </xf>
    <xf numFmtId="164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4" fontId="4" fillId="3" borderId="15" xfId="0" applyNumberFormat="1" applyFont="1" applyFill="1" applyBorder="1" applyAlignment="1" applyProtection="1">
      <alignment horizontal="right" vertical="center"/>
      <protection locked="0"/>
    </xf>
    <xf numFmtId="164" fontId="4" fillId="3" borderId="31" xfId="0" applyNumberFormat="1" applyFont="1" applyFill="1" applyBorder="1" applyAlignment="1" applyProtection="1">
      <alignment horizontal="right" vertical="center"/>
      <protection locked="0"/>
    </xf>
    <xf numFmtId="164" fontId="4" fillId="3" borderId="39" xfId="0" applyNumberFormat="1" applyFont="1" applyFill="1" applyBorder="1" applyAlignment="1" applyProtection="1">
      <alignment horizontal="right" vertical="center"/>
      <protection locked="0"/>
    </xf>
    <xf numFmtId="164" fontId="4" fillId="3" borderId="25" xfId="0" applyNumberFormat="1" applyFont="1" applyFill="1" applyBorder="1" applyAlignment="1" applyProtection="1">
      <alignment horizontal="right" vertical="center"/>
      <protection locked="0"/>
    </xf>
    <xf numFmtId="164" fontId="6" fillId="3" borderId="9" xfId="0" applyNumberFormat="1" applyFont="1" applyFill="1" applyBorder="1" applyAlignment="1" applyProtection="1">
      <alignment horizontal="right" vertical="center"/>
      <protection locked="0"/>
    </xf>
    <xf numFmtId="164" fontId="6" fillId="6" borderId="24" xfId="2" applyNumberFormat="1" applyFont="1" applyFill="1" applyBorder="1" applyAlignment="1" applyProtection="1">
      <alignment horizontal="right" vertical="center"/>
      <protection hidden="1"/>
    </xf>
    <xf numFmtId="164" fontId="6" fillId="6" borderId="7" xfId="2" applyNumberFormat="1" applyFont="1" applyFill="1" applyBorder="1" applyAlignment="1" applyProtection="1">
      <alignment horizontal="right" vertic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164" fontId="4" fillId="6" borderId="61" xfId="2" applyNumberFormat="1" applyFont="1" applyFill="1" applyBorder="1" applyAlignment="1" applyProtection="1">
      <alignment horizontal="right" vertical="center"/>
      <protection hidden="1"/>
    </xf>
    <xf numFmtId="164" fontId="4" fillId="2" borderId="1" xfId="2" applyNumberFormat="1" applyFont="1" applyFill="1" applyBorder="1" applyAlignment="1" applyProtection="1">
      <alignment horizontal="right" vertical="center"/>
      <protection locked="0"/>
    </xf>
    <xf numFmtId="164" fontId="4" fillId="2" borderId="14" xfId="2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64" fontId="4" fillId="0" borderId="29" xfId="0" applyNumberFormat="1" applyFont="1" applyBorder="1" applyAlignment="1">
      <alignment horizontal="right" vertical="center"/>
    </xf>
    <xf numFmtId="164" fontId="4" fillId="0" borderId="67" xfId="2" applyNumberFormat="1" applyFont="1" applyBorder="1" applyAlignment="1">
      <alignment horizontal="right" vertical="center"/>
    </xf>
    <xf numFmtId="0" fontId="28" fillId="0" borderId="34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6" fillId="0" borderId="52" xfId="0" applyFont="1" applyBorder="1" applyAlignment="1">
      <alignment horizontal="center" vertical="center"/>
    </xf>
    <xf numFmtId="0" fontId="25" fillId="0" borderId="20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43" fontId="4" fillId="0" borderId="0" xfId="2" applyFont="1" applyFill="1" applyBorder="1" applyAlignment="1">
      <alignment horizontal="right" vertical="center" wrapText="1"/>
    </xf>
    <xf numFmtId="43" fontId="4" fillId="0" borderId="0" xfId="0" applyNumberFormat="1" applyFont="1" applyAlignment="1">
      <alignment horizontal="right" vertical="center" wrapText="1"/>
    </xf>
    <xf numFmtId="43" fontId="4" fillId="0" borderId="0" xfId="0" applyNumberFormat="1" applyFont="1" applyAlignment="1">
      <alignment horizontal="center" vertical="center" wrapText="1"/>
    </xf>
    <xf numFmtId="10" fontId="4" fillId="0" borderId="66" xfId="0" applyNumberFormat="1" applyFont="1" applyBorder="1" applyAlignment="1">
      <alignment vertical="center"/>
    </xf>
    <xf numFmtId="4" fontId="4" fillId="0" borderId="64" xfId="0" applyNumberFormat="1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164" fontId="6" fillId="3" borderId="23" xfId="0" applyNumberFormat="1" applyFont="1" applyFill="1" applyBorder="1" applyAlignment="1" applyProtection="1">
      <alignment horizontal="right" vertical="center"/>
      <protection locked="0"/>
    </xf>
    <xf numFmtId="0" fontId="4" fillId="5" borderId="77" xfId="0" applyFont="1" applyFill="1" applyBorder="1" applyAlignment="1">
      <alignment vertical="center"/>
    </xf>
    <xf numFmtId="164" fontId="4" fillId="6" borderId="39" xfId="0" applyNumberFormat="1" applyFont="1" applyFill="1" applyBorder="1" applyAlignment="1" applyProtection="1">
      <alignment vertical="center"/>
      <protection hidden="1"/>
    </xf>
    <xf numFmtId="0" fontId="6" fillId="0" borderId="68" xfId="0" applyFont="1" applyBorder="1" applyAlignment="1">
      <alignment vertical="center"/>
    </xf>
    <xf numFmtId="164" fontId="4" fillId="6" borderId="91" xfId="0" applyNumberFormat="1" applyFont="1" applyFill="1" applyBorder="1" applyAlignment="1" applyProtection="1">
      <alignment horizontal="right" vertical="center"/>
      <protection hidden="1"/>
    </xf>
    <xf numFmtId="164" fontId="4" fillId="6" borderId="92" xfId="0" applyNumberFormat="1" applyFont="1" applyFill="1" applyBorder="1" applyAlignment="1" applyProtection="1">
      <alignment horizontal="right" vertical="center"/>
      <protection hidden="1"/>
    </xf>
    <xf numFmtId="164" fontId="4" fillId="5" borderId="6" xfId="0" applyNumberFormat="1" applyFont="1" applyFill="1" applyBorder="1" applyAlignment="1">
      <alignment vertical="center"/>
    </xf>
    <xf numFmtId="164" fontId="4" fillId="5" borderId="65" xfId="0" applyNumberFormat="1" applyFont="1" applyFill="1" applyBorder="1" applyAlignment="1">
      <alignment vertical="center"/>
    </xf>
    <xf numFmtId="0" fontId="6" fillId="0" borderId="91" xfId="0" applyFont="1" applyBorder="1" applyAlignment="1">
      <alignment vertical="center"/>
    </xf>
    <xf numFmtId="164" fontId="6" fillId="5" borderId="20" xfId="0" applyNumberFormat="1" applyFont="1" applyFill="1" applyBorder="1" applyAlignment="1">
      <alignment horizontal="right" vertical="center"/>
    </xf>
    <xf numFmtId="164" fontId="6" fillId="6" borderId="46" xfId="0" applyNumberFormat="1" applyFont="1" applyFill="1" applyBorder="1" applyAlignment="1" applyProtection="1">
      <alignment horizontal="right" vertical="center"/>
      <protection hidden="1"/>
    </xf>
    <xf numFmtId="164" fontId="6" fillId="6" borderId="93" xfId="0" applyNumberFormat="1" applyFont="1" applyFill="1" applyBorder="1" applyAlignment="1" applyProtection="1">
      <alignment horizontal="right" vertical="center"/>
      <protection hidden="1"/>
    </xf>
    <xf numFmtId="0" fontId="4" fillId="4" borderId="70" xfId="0" applyFont="1" applyFill="1" applyBorder="1"/>
    <xf numFmtId="0" fontId="4" fillId="4" borderId="42" xfId="0" applyFont="1" applyFill="1" applyBorder="1"/>
    <xf numFmtId="0" fontId="4" fillId="4" borderId="83" xfId="0" applyFont="1" applyFill="1" applyBorder="1"/>
    <xf numFmtId="0" fontId="4" fillId="4" borderId="75" xfId="0" applyFont="1" applyFill="1" applyBorder="1"/>
    <xf numFmtId="0" fontId="4" fillId="4" borderId="67" xfId="0" applyFont="1" applyFill="1" applyBorder="1"/>
    <xf numFmtId="0" fontId="4" fillId="4" borderId="89" xfId="0" applyFont="1" applyFill="1" applyBorder="1"/>
    <xf numFmtId="0" fontId="4" fillId="4" borderId="41" xfId="0" applyFont="1" applyFill="1" applyBorder="1"/>
    <xf numFmtId="0" fontId="4" fillId="4" borderId="69" xfId="0" applyFont="1" applyFill="1" applyBorder="1"/>
    <xf numFmtId="164" fontId="6" fillId="6" borderId="56" xfId="2" applyNumberFormat="1" applyFont="1" applyFill="1" applyBorder="1" applyAlignment="1" applyProtection="1">
      <alignment horizontal="right" vertical="center"/>
      <protection hidden="1"/>
    </xf>
    <xf numFmtId="164" fontId="4" fillId="6" borderId="6" xfId="0" applyNumberFormat="1" applyFont="1" applyFill="1" applyBorder="1" applyAlignment="1" applyProtection="1">
      <alignment horizontal="right" vertical="center" wrapText="1"/>
      <protection hidden="1"/>
    </xf>
    <xf numFmtId="164" fontId="4" fillId="6" borderId="6" xfId="2" applyNumberFormat="1" applyFont="1" applyFill="1" applyBorder="1" applyAlignment="1" applyProtection="1">
      <alignment horizontal="right" vertical="center" wrapText="1"/>
      <protection hidden="1"/>
    </xf>
    <xf numFmtId="164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25" xfId="0" applyNumberFormat="1" applyFont="1" applyFill="1" applyBorder="1" applyAlignment="1" applyProtection="1">
      <alignment horizontal="center" vertical="center"/>
      <protection locked="0"/>
    </xf>
    <xf numFmtId="10" fontId="4" fillId="2" borderId="24" xfId="0" applyNumberFormat="1" applyFont="1" applyFill="1" applyBorder="1" applyAlignment="1" applyProtection="1">
      <alignment horizontal="center" vertical="center"/>
      <protection locked="0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10" fontId="4" fillId="2" borderId="5" xfId="0" applyNumberFormat="1" applyFont="1" applyFill="1" applyBorder="1" applyAlignment="1" applyProtection="1">
      <alignment horizontal="center" vertical="center"/>
      <protection locked="0"/>
    </xf>
    <xf numFmtId="4" fontId="6" fillId="2" borderId="9" xfId="0" applyNumberFormat="1" applyFont="1" applyFill="1" applyBorder="1" applyAlignment="1" applyProtection="1">
      <alignment horizontal="center" vertical="center"/>
      <protection locked="0"/>
    </xf>
    <xf numFmtId="10" fontId="6" fillId="2" borderId="7" xfId="0" applyNumberFormat="1" applyFont="1" applyFill="1" applyBorder="1" applyAlignment="1" applyProtection="1">
      <alignment horizontal="center" vertical="center"/>
      <protection locked="0"/>
    </xf>
    <xf numFmtId="10" fontId="6" fillId="3" borderId="23" xfId="0" applyNumberFormat="1" applyFont="1" applyFill="1" applyBorder="1" applyAlignment="1" applyProtection="1">
      <alignment horizontal="center" vertical="center"/>
      <protection locked="0"/>
    </xf>
    <xf numFmtId="10" fontId="4" fillId="3" borderId="5" xfId="0" applyNumberFormat="1" applyFont="1" applyFill="1" applyBorder="1" applyAlignment="1" applyProtection="1">
      <alignment horizontal="center" vertical="center"/>
      <protection locked="0"/>
    </xf>
    <xf numFmtId="2" fontId="4" fillId="3" borderId="6" xfId="0" applyNumberFormat="1" applyFont="1" applyFill="1" applyBorder="1" applyAlignment="1" applyProtection="1">
      <alignment horizontal="center" vertical="center"/>
      <protection locked="0"/>
    </xf>
    <xf numFmtId="10" fontId="4" fillId="3" borderId="14" xfId="0" applyNumberFormat="1" applyFont="1" applyFill="1" applyBorder="1" applyAlignment="1" applyProtection="1">
      <alignment horizontal="center" vertical="center"/>
      <protection locked="0"/>
    </xf>
    <xf numFmtId="2" fontId="6" fillId="3" borderId="9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14" fontId="4" fillId="2" borderId="6" xfId="0" applyNumberFormat="1" applyFont="1" applyFill="1" applyBorder="1" applyProtection="1">
      <protection locked="0"/>
    </xf>
    <xf numFmtId="0" fontId="21" fillId="0" borderId="0" xfId="0" applyFont="1" applyProtection="1">
      <protection hidden="1"/>
    </xf>
    <xf numFmtId="0" fontId="22" fillId="0" borderId="0" xfId="0" applyFont="1" applyAlignment="1" applyProtection="1">
      <alignment vertical="center" wrapText="1"/>
      <protection hidden="1"/>
    </xf>
    <xf numFmtId="164" fontId="22" fillId="0" borderId="0" xfId="2" applyNumberFormat="1" applyFont="1" applyFill="1" applyBorder="1" applyAlignment="1" applyProtection="1">
      <alignment vertical="center" wrapText="1"/>
      <protection hidden="1"/>
    </xf>
    <xf numFmtId="164" fontId="22" fillId="0" borderId="0" xfId="2" applyNumberFormat="1" applyFont="1" applyAlignment="1" applyProtection="1">
      <alignment vertical="center" wrapText="1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5" borderId="10" xfId="0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/>
      <protection hidden="1"/>
    </xf>
    <xf numFmtId="0" fontId="6" fillId="0" borderId="33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26" fillId="0" borderId="0" xfId="1" applyFont="1" applyAlignment="1" applyProtection="1">
      <protection hidden="1"/>
    </xf>
    <xf numFmtId="0" fontId="27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27" fillId="5" borderId="0" xfId="0" applyFont="1" applyFill="1" applyAlignment="1" applyProtection="1">
      <alignment vertical="center"/>
      <protection hidden="1"/>
    </xf>
    <xf numFmtId="0" fontId="4" fillId="5" borderId="0" xfId="0" applyFont="1" applyFill="1" applyProtection="1">
      <protection hidden="1"/>
    </xf>
    <xf numFmtId="0" fontId="26" fillId="5" borderId="0" xfId="1" applyFont="1" applyFill="1" applyAlignment="1" applyProtection="1">
      <protection hidden="1"/>
    </xf>
    <xf numFmtId="0" fontId="6" fillId="0" borderId="53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87" xfId="0" applyFont="1" applyBorder="1" applyAlignment="1" applyProtection="1">
      <alignment horizontal="center" vertical="center"/>
      <protection hidden="1"/>
    </xf>
    <xf numFmtId="0" fontId="6" fillId="0" borderId="88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84" xfId="0" applyFont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vertical="center"/>
      <protection hidden="1"/>
    </xf>
    <xf numFmtId="164" fontId="6" fillId="5" borderId="5" xfId="0" applyNumberFormat="1" applyFont="1" applyFill="1" applyBorder="1" applyAlignment="1" applyProtection="1">
      <alignment horizontal="center" vertical="center"/>
      <protection hidden="1"/>
    </xf>
    <xf numFmtId="164" fontId="6" fillId="5" borderId="6" xfId="0" applyNumberFormat="1" applyFont="1" applyFill="1" applyBorder="1" applyAlignment="1" applyProtection="1">
      <alignment horizontal="center" vertical="center"/>
      <protection hidden="1"/>
    </xf>
    <xf numFmtId="164" fontId="6" fillId="5" borderId="14" xfId="0" applyNumberFormat="1" applyFont="1" applyFill="1" applyBorder="1" applyAlignment="1" applyProtection="1">
      <alignment horizontal="center" vertical="center"/>
      <protection hidden="1"/>
    </xf>
    <xf numFmtId="164" fontId="6" fillId="5" borderId="72" xfId="0" applyNumberFormat="1" applyFon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85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90" xfId="0" applyFont="1" applyBorder="1" applyAlignment="1" applyProtection="1">
      <alignment horizontal="center" vertical="center"/>
      <protection hidden="1"/>
    </xf>
    <xf numFmtId="0" fontId="6" fillId="5" borderId="0" xfId="0" applyFont="1" applyFill="1" applyAlignment="1" applyProtection="1">
      <alignment horizontal="center" vertical="center"/>
      <protection hidden="1"/>
    </xf>
    <xf numFmtId="0" fontId="4" fillId="0" borderId="22" xfId="0" applyFont="1" applyBorder="1" applyAlignment="1">
      <alignment vertical="center" wrapText="1"/>
    </xf>
    <xf numFmtId="164" fontId="4" fillId="0" borderId="58" xfId="0" applyNumberFormat="1" applyFont="1" applyBorder="1" applyAlignment="1">
      <alignment horizontal="right" vertical="center"/>
    </xf>
    <xf numFmtId="164" fontId="6" fillId="3" borderId="8" xfId="0" applyNumberFormat="1" applyFont="1" applyFill="1" applyBorder="1" applyAlignment="1" applyProtection="1">
      <alignment horizontal="right" vertical="center"/>
      <protection locked="0"/>
    </xf>
    <xf numFmtId="164" fontId="4" fillId="6" borderId="92" xfId="2" applyNumberFormat="1" applyFont="1" applyFill="1" applyBorder="1" applyAlignment="1" applyProtection="1">
      <alignment horizontal="right" vertical="center"/>
      <protection hidden="1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center"/>
      <protection hidden="1"/>
    </xf>
    <xf numFmtId="0" fontId="7" fillId="0" borderId="0" xfId="0" applyFont="1" applyAlignment="1">
      <alignment vertical="center"/>
    </xf>
    <xf numFmtId="0" fontId="6" fillId="0" borderId="34" xfId="0" applyFont="1" applyBorder="1" applyAlignment="1">
      <alignment horizontal="center" vertical="center"/>
    </xf>
    <xf numFmtId="43" fontId="4" fillId="0" borderId="14" xfId="2" applyFont="1" applyFill="1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43" fontId="4" fillId="0" borderId="15" xfId="2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6" borderId="10" xfId="0" applyNumberFormat="1" applyFont="1" applyFill="1" applyBorder="1" applyAlignment="1" applyProtection="1">
      <alignment vertical="center"/>
      <protection hidden="1"/>
    </xf>
    <xf numFmtId="0" fontId="7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164" fontId="4" fillId="6" borderId="10" xfId="2" applyNumberFormat="1" applyFont="1" applyFill="1" applyBorder="1" applyAlignment="1" applyProtection="1">
      <alignment vertical="center"/>
      <protection hidden="1"/>
    </xf>
    <xf numFmtId="0" fontId="4" fillId="0" borderId="1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64" fontId="4" fillId="2" borderId="33" xfId="0" applyNumberFormat="1" applyFont="1" applyFill="1" applyBorder="1" applyAlignment="1" applyProtection="1">
      <alignment vertical="center"/>
      <protection locked="0"/>
    </xf>
    <xf numFmtId="0" fontId="4" fillId="0" borderId="35" xfId="0" applyFont="1" applyBorder="1" applyAlignment="1">
      <alignment vertical="center"/>
    </xf>
    <xf numFmtId="0" fontId="7" fillId="0" borderId="20" xfId="0" applyFont="1" applyBorder="1" applyAlignment="1" applyProtection="1">
      <alignment vertical="center" wrapText="1"/>
      <protection hidden="1"/>
    </xf>
    <xf numFmtId="0" fontId="4" fillId="0" borderId="20" xfId="0" applyFont="1" applyBorder="1" applyAlignment="1" applyProtection="1">
      <alignment vertical="center" wrapText="1"/>
      <protection hidden="1"/>
    </xf>
    <xf numFmtId="43" fontId="4" fillId="0" borderId="14" xfId="2" applyFont="1" applyFill="1" applyBorder="1" applyAlignment="1" applyProtection="1">
      <alignment vertical="center" wrapText="1"/>
      <protection hidden="1"/>
    </xf>
    <xf numFmtId="0" fontId="6" fillId="0" borderId="11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43" fontId="4" fillId="0" borderId="14" xfId="2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164" fontId="4" fillId="6" borderId="33" xfId="2" applyNumberFormat="1" applyFont="1" applyFill="1" applyBorder="1" applyAlignment="1" applyProtection="1">
      <alignment vertical="center"/>
      <protection hidden="1"/>
    </xf>
    <xf numFmtId="0" fontId="7" fillId="0" borderId="20" xfId="0" applyFont="1" applyBorder="1" applyAlignment="1">
      <alignment horizontal="left" vertical="center" wrapText="1"/>
    </xf>
    <xf numFmtId="43" fontId="4" fillId="0" borderId="14" xfId="0" applyNumberFormat="1" applyFont="1" applyBorder="1" applyAlignment="1">
      <alignment vertical="center"/>
    </xf>
    <xf numFmtId="164" fontId="4" fillId="3" borderId="33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66" xfId="0" applyFont="1" applyBorder="1" applyAlignment="1" applyProtection="1">
      <alignment horizontal="center" vertical="center"/>
      <protection hidden="1"/>
    </xf>
    <xf numFmtId="0" fontId="6" fillId="0" borderId="80" xfId="0" applyFont="1" applyBorder="1" applyAlignment="1" applyProtection="1">
      <alignment horizontal="center" vertical="center" wrapText="1"/>
      <protection hidden="1"/>
    </xf>
    <xf numFmtId="0" fontId="6" fillId="0" borderId="32" xfId="0" applyFont="1" applyBorder="1" applyAlignment="1" applyProtection="1">
      <alignment horizontal="center" vertical="center" wrapText="1"/>
      <protection hidden="1"/>
    </xf>
    <xf numFmtId="0" fontId="6" fillId="0" borderId="80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11" fillId="0" borderId="8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4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>
      <alignment vertical="center"/>
    </xf>
    <xf numFmtId="164" fontId="6" fillId="6" borderId="14" xfId="2" applyNumberFormat="1" applyFont="1" applyFill="1" applyBorder="1" applyAlignment="1" applyProtection="1">
      <alignment vertical="center"/>
      <protection hidden="1"/>
    </xf>
    <xf numFmtId="0" fontId="6" fillId="5" borderId="95" xfId="0" applyFont="1" applyFill="1" applyBorder="1" applyAlignment="1" applyProtection="1">
      <alignment horizontal="center" vertical="center"/>
      <protection hidden="1"/>
    </xf>
    <xf numFmtId="0" fontId="6" fillId="5" borderId="96" xfId="0" applyFont="1" applyFill="1" applyBorder="1" applyAlignment="1" applyProtection="1">
      <alignment horizontal="center" vertical="center"/>
      <protection hidden="1"/>
    </xf>
    <xf numFmtId="0" fontId="6" fillId="5" borderId="97" xfId="0" applyFont="1" applyFill="1" applyBorder="1" applyAlignment="1" applyProtection="1">
      <alignment horizontal="center" vertical="center"/>
      <protection hidden="1"/>
    </xf>
    <xf numFmtId="0" fontId="4" fillId="0" borderId="81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6" fillId="0" borderId="95" xfId="0" applyFont="1" applyBorder="1" applyAlignment="1" applyProtection="1">
      <alignment horizontal="center" vertical="center"/>
      <protection hidden="1"/>
    </xf>
    <xf numFmtId="0" fontId="6" fillId="0" borderId="96" xfId="0" applyFont="1" applyBorder="1" applyAlignment="1" applyProtection="1">
      <alignment horizontal="center" vertical="center"/>
      <protection hidden="1"/>
    </xf>
    <xf numFmtId="0" fontId="4" fillId="0" borderId="82" xfId="0" applyFont="1" applyBorder="1" applyAlignment="1">
      <alignment vertical="center"/>
    </xf>
    <xf numFmtId="0" fontId="6" fillId="0" borderId="95" xfId="0" applyFont="1" applyBorder="1" applyAlignment="1" applyProtection="1">
      <alignment horizontal="center" vertical="center" wrapText="1"/>
      <protection hidden="1"/>
    </xf>
    <xf numFmtId="0" fontId="6" fillId="0" borderId="96" xfId="0" applyFont="1" applyBorder="1" applyAlignment="1" applyProtection="1">
      <alignment horizontal="center" vertical="center" wrapText="1"/>
      <protection hidden="1"/>
    </xf>
    <xf numFmtId="0" fontId="6" fillId="0" borderId="97" xfId="0" applyFont="1" applyBorder="1" applyAlignment="1" applyProtection="1">
      <alignment horizontal="center" vertical="center" wrapText="1"/>
      <protection hidden="1"/>
    </xf>
    <xf numFmtId="0" fontId="25" fillId="0" borderId="81" xfId="0" applyFont="1" applyBorder="1" applyAlignment="1">
      <alignment vertical="center" wrapText="1"/>
    </xf>
    <xf numFmtId="0" fontId="4" fillId="0" borderId="82" xfId="0" applyFont="1" applyBorder="1" applyAlignment="1">
      <alignment vertical="center" wrapText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8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>
      <alignment vertical="center"/>
    </xf>
    <xf numFmtId="0" fontId="4" fillId="0" borderId="86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4" fillId="0" borderId="32" xfId="0" applyFont="1" applyBorder="1" applyAlignment="1">
      <alignment vertical="center"/>
    </xf>
    <xf numFmtId="164" fontId="4" fillId="2" borderId="32" xfId="0" applyNumberFormat="1" applyFont="1" applyFill="1" applyBorder="1" applyAlignment="1" applyProtection="1">
      <alignment horizontal="right" vertical="center"/>
      <protection locked="0"/>
    </xf>
    <xf numFmtId="0" fontId="6" fillId="0" borderId="97" xfId="0" applyFont="1" applyBorder="1" applyAlignment="1" applyProtection="1">
      <alignment horizontal="center" vertical="center"/>
      <protection hidden="1"/>
    </xf>
    <xf numFmtId="0" fontId="6" fillId="0" borderId="82" xfId="0" applyFont="1" applyBorder="1" applyAlignment="1" applyProtection="1">
      <alignment vertical="center"/>
      <protection hidden="1"/>
    </xf>
    <xf numFmtId="0" fontId="4" fillId="0" borderId="1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3" fillId="0" borderId="66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 wrapText="1"/>
      <protection hidden="1"/>
    </xf>
    <xf numFmtId="0" fontId="33" fillId="0" borderId="64" xfId="0" applyFont="1" applyBorder="1" applyAlignment="1" applyProtection="1">
      <alignment horizontal="center" vertical="center" wrapText="1"/>
      <protection hidden="1"/>
    </xf>
    <xf numFmtId="0" fontId="34" fillId="0" borderId="0" xfId="0" applyFont="1" applyProtection="1">
      <protection hidden="1"/>
    </xf>
    <xf numFmtId="0" fontId="6" fillId="0" borderId="81" xfId="0" applyFont="1" applyBorder="1" applyAlignment="1" applyProtection="1">
      <alignment vertical="center"/>
      <protection hidden="1"/>
    </xf>
    <xf numFmtId="0" fontId="4" fillId="0" borderId="9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  <protection hidden="1"/>
    </xf>
    <xf numFmtId="164" fontId="4" fillId="0" borderId="25" xfId="2" applyNumberFormat="1" applyFont="1" applyBorder="1" applyAlignment="1">
      <alignment horizontal="right" vertical="center"/>
    </xf>
    <xf numFmtId="164" fontId="4" fillId="0" borderId="30" xfId="2" applyNumberFormat="1" applyFont="1" applyBorder="1" applyAlignment="1">
      <alignment horizontal="right" vertical="center"/>
    </xf>
    <xf numFmtId="164" fontId="4" fillId="0" borderId="0" xfId="2" applyNumberFormat="1" applyFont="1" applyAlignment="1">
      <alignment horizontal="right" vertical="center"/>
    </xf>
    <xf numFmtId="0" fontId="26" fillId="0" borderId="0" xfId="1" applyFont="1" applyProtection="1">
      <protection hidden="1"/>
    </xf>
    <xf numFmtId="164" fontId="4" fillId="6" borderId="7" xfId="2" applyNumberFormat="1" applyFont="1" applyFill="1" applyBorder="1" applyAlignment="1" applyProtection="1">
      <alignment horizontal="right" vertical="center" wrapText="1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6" fillId="0" borderId="9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28" fillId="0" borderId="59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28" fillId="0" borderId="6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0" xfId="0" applyFont="1" applyBorder="1" applyAlignment="1" applyProtection="1">
      <alignment horizontal="right" vertical="center"/>
      <protection hidden="1"/>
    </xf>
    <xf numFmtId="0" fontId="6" fillId="0" borderId="64" xfId="0" applyFont="1" applyBorder="1" applyAlignment="1" applyProtection="1">
      <alignment horizontal="right" vertical="center"/>
      <protection hidden="1"/>
    </xf>
    <xf numFmtId="0" fontId="35" fillId="0" borderId="59" xfId="0" applyFont="1" applyBorder="1" applyAlignment="1">
      <alignment vertical="center"/>
    </xf>
    <xf numFmtId="164" fontId="4" fillId="6" borderId="6" xfId="2" applyNumberFormat="1" applyFont="1" applyFill="1" applyBorder="1" applyAlignment="1" applyProtection="1">
      <alignment vertical="center"/>
      <protection hidden="1"/>
    </xf>
    <xf numFmtId="164" fontId="6" fillId="6" borderId="6" xfId="2" applyNumberFormat="1" applyFont="1" applyFill="1" applyBorder="1" applyAlignment="1" applyProtection="1">
      <alignment vertical="center"/>
      <protection hidden="1"/>
    </xf>
    <xf numFmtId="164" fontId="6" fillId="6" borderId="6" xfId="0" applyNumberFormat="1" applyFont="1" applyFill="1" applyBorder="1" applyAlignment="1" applyProtection="1">
      <alignment vertical="center"/>
      <protection hidden="1"/>
    </xf>
    <xf numFmtId="164" fontId="6" fillId="6" borderId="9" xfId="0" applyNumberFormat="1" applyFont="1" applyFill="1" applyBorder="1" applyAlignment="1" applyProtection="1">
      <alignment vertical="center"/>
      <protection hidden="1"/>
    </xf>
    <xf numFmtId="0" fontId="7" fillId="0" borderId="67" xfId="0" applyFont="1" applyBorder="1" applyAlignment="1" applyProtection="1">
      <alignment vertical="center"/>
      <protection hidden="1"/>
    </xf>
    <xf numFmtId="0" fontId="33" fillId="0" borderId="64" xfId="0" applyFont="1" applyBorder="1" applyAlignment="1" applyProtection="1">
      <alignment horizontal="right" vertical="center"/>
      <protection hidden="1"/>
    </xf>
    <xf numFmtId="164" fontId="4" fillId="7" borderId="5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4" fillId="3" borderId="55" xfId="0" applyNumberFormat="1" applyFont="1" applyFill="1" applyBorder="1" applyAlignment="1" applyProtection="1">
      <alignment horizontal="right" vertical="center"/>
      <protection locked="0"/>
    </xf>
    <xf numFmtId="164" fontId="4" fillId="3" borderId="10" xfId="0" applyNumberFormat="1" applyFont="1" applyFill="1" applyBorder="1" applyAlignment="1" applyProtection="1">
      <alignment horizontal="right" vertical="center"/>
      <protection locked="0"/>
    </xf>
    <xf numFmtId="164" fontId="4" fillId="3" borderId="53" xfId="0" applyNumberFormat="1" applyFont="1" applyFill="1" applyBorder="1" applyAlignment="1" applyProtection="1">
      <alignment horizontal="right" vertical="center"/>
      <protection locked="0"/>
    </xf>
    <xf numFmtId="0" fontId="30" fillId="4" borderId="0" xfId="0" applyFont="1" applyFill="1" applyAlignment="1">
      <alignment horizontal="left" wrapText="1"/>
    </xf>
    <xf numFmtId="0" fontId="4" fillId="5" borderId="0" xfId="0" applyFont="1" applyFill="1"/>
    <xf numFmtId="0" fontId="34" fillId="5" borderId="0" xfId="0" applyFont="1" applyFill="1"/>
    <xf numFmtId="0" fontId="36" fillId="5" borderId="0" xfId="1" applyFont="1" applyFill="1" applyBorder="1"/>
    <xf numFmtId="0" fontId="34" fillId="5" borderId="0" xfId="0" applyFont="1" applyFill="1" applyAlignment="1">
      <alignment horizontal="center"/>
    </xf>
    <xf numFmtId="166" fontId="34" fillId="5" borderId="0" xfId="0" applyNumberFormat="1" applyFont="1" applyFill="1" applyAlignment="1">
      <alignment horizontal="center"/>
    </xf>
    <xf numFmtId="0" fontId="34" fillId="5" borderId="0" xfId="0" applyFont="1" applyFill="1" applyAlignment="1">
      <alignment wrapText="1"/>
    </xf>
    <xf numFmtId="0" fontId="4" fillId="5" borderId="70" xfId="0" applyFont="1" applyFill="1" applyBorder="1"/>
    <xf numFmtId="0" fontId="4" fillId="5" borderId="42" xfId="0" applyFont="1" applyFill="1" applyBorder="1"/>
    <xf numFmtId="0" fontId="4" fillId="5" borderId="42" xfId="0" applyFont="1" applyFill="1" applyBorder="1" applyAlignment="1">
      <alignment wrapText="1"/>
    </xf>
    <xf numFmtId="0" fontId="4" fillId="5" borderId="75" xfId="0" applyFont="1" applyFill="1" applyBorder="1"/>
    <xf numFmtId="0" fontId="4" fillId="5" borderId="67" xfId="0" applyFont="1" applyFill="1" applyBorder="1"/>
    <xf numFmtId="0" fontId="9" fillId="5" borderId="75" xfId="1" applyFill="1" applyBorder="1" applyAlignment="1">
      <alignment wrapText="1"/>
    </xf>
    <xf numFmtId="0" fontId="9" fillId="5" borderId="0" xfId="1" applyFill="1" applyBorder="1"/>
    <xf numFmtId="0" fontId="34" fillId="5" borderId="67" xfId="0" applyFont="1" applyFill="1" applyBorder="1"/>
    <xf numFmtId="0" fontId="34" fillId="5" borderId="75" xfId="0" applyFont="1" applyFill="1" applyBorder="1" applyAlignment="1">
      <alignment wrapText="1"/>
    </xf>
    <xf numFmtId="0" fontId="34" fillId="5" borderId="75" xfId="0" applyFont="1" applyFill="1" applyBorder="1"/>
    <xf numFmtId="0" fontId="9" fillId="5" borderId="75" xfId="1" applyFill="1" applyBorder="1"/>
    <xf numFmtId="0" fontId="4" fillId="5" borderId="89" xfId="0" applyFont="1" applyFill="1" applyBorder="1"/>
    <xf numFmtId="0" fontId="4" fillId="5" borderId="41" xfId="0" applyFont="1" applyFill="1" applyBorder="1"/>
    <xf numFmtId="0" fontId="4" fillId="5" borderId="69" xfId="0" applyFont="1" applyFill="1" applyBorder="1"/>
    <xf numFmtId="0" fontId="20" fillId="0" borderId="6" xfId="0" applyFont="1" applyBorder="1" applyAlignment="1" applyProtection="1">
      <alignment horizontal="left"/>
      <protection hidden="1"/>
    </xf>
    <xf numFmtId="0" fontId="4" fillId="5" borderId="83" xfId="0" applyFont="1" applyFill="1" applyBorder="1"/>
    <xf numFmtId="0" fontId="4" fillId="5" borderId="83" xfId="0" applyFont="1" applyFill="1" applyBorder="1" applyAlignment="1">
      <alignment wrapText="1"/>
    </xf>
    <xf numFmtId="166" fontId="34" fillId="5" borderId="100" xfId="0" applyNumberFormat="1" applyFont="1" applyFill="1" applyBorder="1" applyAlignment="1">
      <alignment horizontal="center"/>
    </xf>
    <xf numFmtId="0" fontId="34" fillId="5" borderId="89" xfId="0" applyFont="1" applyFill="1" applyBorder="1" applyAlignment="1">
      <alignment wrapText="1"/>
    </xf>
    <xf numFmtId="0" fontId="34" fillId="5" borderId="41" xfId="0" applyFont="1" applyFill="1" applyBorder="1"/>
    <xf numFmtId="0" fontId="34" fillId="5" borderId="41" xfId="0" applyFont="1" applyFill="1" applyBorder="1" applyAlignment="1">
      <alignment horizontal="center"/>
    </xf>
    <xf numFmtId="166" fontId="34" fillId="5" borderId="41" xfId="0" applyNumberFormat="1" applyFont="1" applyFill="1" applyBorder="1" applyAlignment="1">
      <alignment horizontal="center"/>
    </xf>
    <xf numFmtId="0" fontId="34" fillId="5" borderId="69" xfId="0" applyFont="1" applyFill="1" applyBorder="1"/>
    <xf numFmtId="0" fontId="6" fillId="0" borderId="20" xfId="0" applyFont="1" applyBorder="1" applyAlignment="1" applyProtection="1">
      <alignment horizontal="center" vertical="center" wrapText="1"/>
      <protection hidden="1"/>
    </xf>
    <xf numFmtId="164" fontId="4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59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center" vertical="center"/>
    </xf>
    <xf numFmtId="164" fontId="4" fillId="3" borderId="54" xfId="0" applyNumberFormat="1" applyFont="1" applyFill="1" applyBorder="1" applyAlignment="1" applyProtection="1">
      <alignment horizontal="right" vertical="center"/>
      <protection locked="0"/>
    </xf>
    <xf numFmtId="164" fontId="4" fillId="3" borderId="11" xfId="0" applyNumberFormat="1" applyFont="1" applyFill="1" applyBorder="1" applyAlignment="1" applyProtection="1">
      <alignment horizontal="right" vertical="center"/>
      <protection locked="0"/>
    </xf>
    <xf numFmtId="164" fontId="6" fillId="6" borderId="1" xfId="2" applyNumberFormat="1" applyFont="1" applyFill="1" applyBorder="1" applyAlignment="1" applyProtection="1">
      <alignment horizontal="right" vertical="center"/>
      <protection hidden="1"/>
    </xf>
    <xf numFmtId="164" fontId="6" fillId="6" borderId="14" xfId="2" applyNumberFormat="1" applyFont="1" applyFill="1" applyBorder="1" applyAlignment="1" applyProtection="1">
      <alignment horizontal="right" vertical="center"/>
      <protection hidden="1"/>
    </xf>
    <xf numFmtId="164" fontId="6" fillId="6" borderId="23" xfId="0" applyNumberFormat="1" applyFont="1" applyFill="1" applyBorder="1" applyAlignment="1" applyProtection="1">
      <alignment horizontal="right" vertical="center"/>
      <protection hidden="1"/>
    </xf>
    <xf numFmtId="0" fontId="37" fillId="5" borderId="0" xfId="0" applyFont="1" applyFill="1"/>
    <xf numFmtId="10" fontId="4" fillId="2" borderId="38" xfId="0" applyNumberFormat="1" applyFont="1" applyFill="1" applyBorder="1" applyAlignment="1" applyProtection="1">
      <alignment horizontal="center" vertical="center"/>
      <protection locked="0"/>
    </xf>
    <xf numFmtId="4" fontId="4" fillId="2" borderId="39" xfId="0" applyNumberFormat="1" applyFont="1" applyFill="1" applyBorder="1" applyAlignment="1" applyProtection="1">
      <alignment horizontal="center" vertical="center"/>
      <protection locked="0"/>
    </xf>
    <xf numFmtId="10" fontId="4" fillId="3" borderId="15" xfId="0" applyNumberFormat="1" applyFont="1" applyFill="1" applyBorder="1" applyAlignment="1" applyProtection="1">
      <alignment horizontal="center" vertical="center"/>
      <protection locked="0"/>
    </xf>
    <xf numFmtId="2" fontId="4" fillId="3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1" xfId="0" applyFont="1" applyBorder="1" applyAlignment="1">
      <alignment vertical="center"/>
    </xf>
    <xf numFmtId="0" fontId="4" fillId="0" borderId="102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164" fontId="10" fillId="6" borderId="1" xfId="2" applyNumberFormat="1" applyFont="1" applyFill="1" applyBorder="1" applyAlignment="1" applyProtection="1">
      <alignment horizontal="right" vertical="center" wrapText="1"/>
      <protection hidden="1"/>
    </xf>
    <xf numFmtId="164" fontId="4" fillId="2" borderId="64" xfId="0" applyNumberFormat="1" applyFont="1" applyFill="1" applyBorder="1" applyAlignment="1" applyProtection="1">
      <alignment horizontal="right" vertical="center"/>
      <protection locked="0"/>
    </xf>
    <xf numFmtId="164" fontId="4" fillId="2" borderId="63" xfId="0" applyNumberFormat="1" applyFont="1" applyFill="1" applyBorder="1" applyAlignment="1" applyProtection="1">
      <alignment horizontal="right" vertical="center"/>
      <protection locked="0"/>
    </xf>
    <xf numFmtId="164" fontId="4" fillId="2" borderId="7" xfId="0" applyNumberFormat="1" applyFont="1" applyFill="1" applyBorder="1" applyAlignment="1" applyProtection="1">
      <alignment horizontal="right" vertical="center"/>
      <protection locked="0"/>
    </xf>
    <xf numFmtId="164" fontId="4" fillId="2" borderId="9" xfId="0" applyNumberFormat="1" applyFont="1" applyFill="1" applyBorder="1" applyAlignment="1" applyProtection="1">
      <alignment horizontal="right" vertical="center"/>
      <protection locked="0"/>
    </xf>
    <xf numFmtId="164" fontId="4" fillId="3" borderId="23" xfId="0" applyNumberFormat="1" applyFont="1" applyFill="1" applyBorder="1" applyAlignment="1" applyProtection="1">
      <alignment horizontal="right" vertical="center"/>
      <protection locked="0"/>
    </xf>
    <xf numFmtId="164" fontId="4" fillId="3" borderId="9" xfId="0" applyNumberFormat="1" applyFont="1" applyFill="1" applyBorder="1" applyAlignment="1" applyProtection="1">
      <alignment horizontal="right" vertical="center"/>
      <protection locked="0"/>
    </xf>
    <xf numFmtId="164" fontId="4" fillId="2" borderId="27" xfId="0" applyNumberFormat="1" applyFont="1" applyFill="1" applyBorder="1" applyAlignment="1" applyProtection="1">
      <alignment horizontal="right" vertical="center" wrapText="1"/>
      <protection locked="0"/>
    </xf>
    <xf numFmtId="164" fontId="4" fillId="6" borderId="28" xfId="0" applyNumberFormat="1" applyFont="1" applyFill="1" applyBorder="1" applyAlignment="1" applyProtection="1">
      <alignment horizontal="right" vertical="center" wrapText="1"/>
      <protection hidden="1"/>
    </xf>
    <xf numFmtId="164" fontId="4" fillId="3" borderId="27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0" applyNumberFormat="1" applyFont="1" applyBorder="1" applyAlignment="1">
      <alignment horizontal="right" vertical="center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 applyProtection="1">
      <alignment horizontal="center" vertical="center"/>
      <protection locked="0"/>
    </xf>
    <xf numFmtId="2" fontId="4" fillId="3" borderId="1" xfId="2" applyNumberFormat="1" applyFont="1" applyFill="1" applyBorder="1" applyAlignment="1" applyProtection="1">
      <alignment horizontal="center" vertical="center"/>
      <protection locked="0"/>
    </xf>
    <xf numFmtId="2" fontId="4" fillId="3" borderId="6" xfId="2" applyNumberFormat="1" applyFont="1" applyFill="1" applyBorder="1" applyAlignment="1" applyProtection="1">
      <alignment horizontal="center" vertical="center"/>
      <protection locked="0"/>
    </xf>
    <xf numFmtId="164" fontId="4" fillId="8" borderId="1" xfId="2" applyNumberFormat="1" applyFont="1" applyFill="1" applyBorder="1" applyAlignment="1" applyProtection="1">
      <alignment horizontal="right" vertical="center"/>
      <protection locked="0"/>
    </xf>
    <xf numFmtId="164" fontId="4" fillId="8" borderId="0" xfId="2" applyNumberFormat="1" applyFont="1" applyFill="1" applyAlignment="1">
      <alignment horizontal="right" vertical="center"/>
    </xf>
    <xf numFmtId="10" fontId="4" fillId="2" borderId="7" xfId="0" applyNumberFormat="1" applyFont="1" applyFill="1" applyBorder="1" applyAlignment="1" applyProtection="1">
      <alignment horizontal="center" vertical="center"/>
      <protection locked="0"/>
    </xf>
    <xf numFmtId="4" fontId="4" fillId="2" borderId="9" xfId="0" applyNumberFormat="1" applyFont="1" applyFill="1" applyBorder="1" applyAlignment="1" applyProtection="1">
      <alignment horizontal="center" vertical="center"/>
      <protection locked="0"/>
    </xf>
    <xf numFmtId="10" fontId="4" fillId="3" borderId="23" xfId="0" applyNumberFormat="1" applyFont="1" applyFill="1" applyBorder="1" applyAlignment="1" applyProtection="1">
      <alignment horizontal="center" vertical="center"/>
      <protection locked="0"/>
    </xf>
    <xf numFmtId="2" fontId="4" fillId="3" borderId="9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/>
    <xf numFmtId="166" fontId="34" fillId="5" borderId="0" xfId="0" applyNumberFormat="1" applyFont="1" applyFill="1"/>
    <xf numFmtId="0" fontId="40" fillId="0" borderId="0" xfId="0" applyFont="1"/>
    <xf numFmtId="0" fontId="27" fillId="0" borderId="1" xfId="0" applyFont="1" applyBorder="1" applyAlignment="1">
      <alignment vertical="center"/>
    </xf>
    <xf numFmtId="0" fontId="41" fillId="0" borderId="13" xfId="0" applyFont="1" applyBorder="1" applyAlignment="1">
      <alignment vertical="center" wrapText="1"/>
    </xf>
    <xf numFmtId="0" fontId="41" fillId="0" borderId="13" xfId="0" applyFont="1" applyBorder="1" applyAlignment="1">
      <alignment vertical="center"/>
    </xf>
    <xf numFmtId="0" fontId="41" fillId="0" borderId="13" xfId="0" applyFont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16" fillId="4" borderId="0" xfId="0" applyFont="1" applyFill="1" applyAlignment="1">
      <alignment horizontal="left" wrapText="1"/>
    </xf>
    <xf numFmtId="0" fontId="30" fillId="4" borderId="0" xfId="0" applyFont="1" applyFill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6" fillId="5" borderId="13" xfId="0" applyFont="1" applyFill="1" applyBorder="1" applyAlignment="1" applyProtection="1">
      <alignment horizontal="center" vertical="center"/>
      <protection hidden="1"/>
    </xf>
    <xf numFmtId="0" fontId="6" fillId="5" borderId="20" xfId="0" applyFont="1" applyFill="1" applyBorder="1" applyAlignment="1" applyProtection="1">
      <alignment horizontal="center" vertical="center"/>
      <protection hidden="1"/>
    </xf>
    <xf numFmtId="0" fontId="6" fillId="5" borderId="14" xfId="0" applyFont="1" applyFill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hidden="1"/>
    </xf>
    <xf numFmtId="0" fontId="4" fillId="0" borderId="29" xfId="0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31" xfId="0" applyFont="1" applyBorder="1" applyAlignment="1" applyProtection="1">
      <alignment horizontal="center"/>
      <protection hidden="1"/>
    </xf>
    <xf numFmtId="0" fontId="4" fillId="0" borderId="3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37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80" xfId="0" applyFont="1" applyBorder="1" applyAlignment="1" applyProtection="1">
      <alignment horizontal="center"/>
      <protection hidden="1"/>
    </xf>
    <xf numFmtId="0" fontId="6" fillId="0" borderId="70" xfId="0" applyFont="1" applyBorder="1" applyAlignment="1" applyProtection="1">
      <alignment horizontal="center" vertical="center"/>
      <protection hidden="1"/>
    </xf>
    <xf numFmtId="0" fontId="6" fillId="0" borderId="83" xfId="0" applyFont="1" applyBorder="1" applyAlignment="1" applyProtection="1">
      <alignment horizontal="center" vertical="center"/>
      <protection hidden="1"/>
    </xf>
    <xf numFmtId="0" fontId="6" fillId="0" borderId="75" xfId="0" applyFont="1" applyBorder="1" applyAlignment="1" applyProtection="1">
      <alignment horizontal="center" vertical="center"/>
      <protection hidden="1"/>
    </xf>
    <xf numFmtId="0" fontId="6" fillId="0" borderId="67" xfId="0" applyFont="1" applyBorder="1" applyAlignment="1" applyProtection="1">
      <alignment horizontal="center" vertical="center"/>
      <protection hidden="1"/>
    </xf>
    <xf numFmtId="0" fontId="6" fillId="0" borderId="66" xfId="0" applyFont="1" applyBorder="1" applyAlignment="1" applyProtection="1">
      <alignment horizontal="center" vertical="center"/>
      <protection hidden="1"/>
    </xf>
    <xf numFmtId="0" fontId="6" fillId="0" borderId="64" xfId="0" applyFont="1" applyBorder="1" applyAlignment="1" applyProtection="1">
      <alignment horizontal="center" vertical="center"/>
      <protection hidden="1"/>
    </xf>
    <xf numFmtId="0" fontId="6" fillId="0" borderId="98" xfId="0" applyFont="1" applyBorder="1" applyAlignment="1" applyProtection="1">
      <alignment horizontal="center"/>
      <protection hidden="1"/>
    </xf>
    <xf numFmtId="0" fontId="6" fillId="0" borderId="40" xfId="0" applyFont="1" applyBorder="1" applyAlignment="1" applyProtection="1">
      <alignment horizontal="center"/>
      <protection hidden="1"/>
    </xf>
    <xf numFmtId="0" fontId="6" fillId="0" borderId="99" xfId="0" applyFont="1" applyBorder="1" applyAlignment="1" applyProtection="1">
      <alignment horizontal="center"/>
      <protection hidden="1"/>
    </xf>
    <xf numFmtId="0" fontId="6" fillId="0" borderId="33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57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6" fillId="0" borderId="35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6" fillId="0" borderId="58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70" xfId="0" applyFont="1" applyBorder="1" applyAlignment="1" applyProtection="1">
      <alignment horizontal="center" vertical="center" wrapText="1"/>
      <protection hidden="1"/>
    </xf>
    <xf numFmtId="0" fontId="6" fillId="0" borderId="80" xfId="0" applyFont="1" applyBorder="1" applyAlignment="1" applyProtection="1">
      <alignment horizontal="center" vertical="center" wrapText="1"/>
      <protection hidden="1"/>
    </xf>
    <xf numFmtId="0" fontId="6" fillId="0" borderId="75" xfId="0" applyFont="1" applyBorder="1" applyAlignment="1" applyProtection="1">
      <alignment horizontal="center" vertical="center" wrapText="1"/>
      <protection hidden="1"/>
    </xf>
    <xf numFmtId="0" fontId="6" fillId="0" borderId="66" xfId="0" applyFont="1" applyBorder="1" applyAlignment="1" applyProtection="1">
      <alignment horizontal="center" vertical="center" wrapText="1"/>
      <protection hidden="1"/>
    </xf>
    <xf numFmtId="0" fontId="6" fillId="0" borderId="80" xfId="0" applyFont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5" borderId="19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70" xfId="0" applyFont="1" applyFill="1" applyBorder="1" applyAlignment="1" applyProtection="1">
      <alignment horizontal="center" vertical="center"/>
      <protection hidden="1"/>
    </xf>
    <xf numFmtId="0" fontId="6" fillId="5" borderId="83" xfId="0" applyFont="1" applyFill="1" applyBorder="1" applyAlignment="1" applyProtection="1">
      <alignment horizontal="center" vertical="center"/>
      <protection hidden="1"/>
    </xf>
    <xf numFmtId="0" fontId="6" fillId="5" borderId="75" xfId="0" applyFont="1" applyFill="1" applyBorder="1" applyAlignment="1" applyProtection="1">
      <alignment horizontal="center" vertical="center"/>
      <protection hidden="1"/>
    </xf>
    <xf numFmtId="0" fontId="6" fillId="5" borderId="67" xfId="0" applyFont="1" applyFill="1" applyBorder="1" applyAlignment="1" applyProtection="1">
      <alignment horizontal="center" vertical="center"/>
      <protection hidden="1"/>
    </xf>
    <xf numFmtId="0" fontId="6" fillId="5" borderId="66" xfId="0" applyFont="1" applyFill="1" applyBorder="1" applyAlignment="1" applyProtection="1">
      <alignment horizontal="center" vertical="center"/>
      <protection hidden="1"/>
    </xf>
    <xf numFmtId="0" fontId="6" fillId="5" borderId="64" xfId="0" applyFont="1" applyFill="1" applyBorder="1" applyAlignment="1" applyProtection="1">
      <alignment horizontal="center" vertical="center"/>
      <protection hidden="1"/>
    </xf>
    <xf numFmtId="0" fontId="6" fillId="5" borderId="79" xfId="0" applyFont="1" applyFill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75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6" fillId="0" borderId="84" xfId="0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11" fillId="0" borderId="70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hidden="1"/>
    </xf>
    <xf numFmtId="0" fontId="6" fillId="0" borderId="69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Normal 2" xfId="3" xr:uid="{F04DF109-E2A5-4404-A289-30476B6BD497}"/>
  </cellStyles>
  <dxfs count="84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529431</xdr:colOff>
      <xdr:row>0</xdr:row>
      <xdr:rowOff>173830</xdr:rowOff>
    </xdr:from>
    <xdr:to>
      <xdr:col>2</xdr:col>
      <xdr:colOff>1273938</xdr:colOff>
      <xdr:row>4</xdr:row>
      <xdr:rowOff>4218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0F366E-E3DA-4F6F-BFBF-FBCF9AB1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2369" y="173830"/>
          <a:ext cx="1387444" cy="5447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pmgoneuk.sharepoint.com/sites/GB-LloydsofLondon-QMARationalisation-QMAimplementation/Shared%20Documents/WP2%20-%20XBRL%20taxonomy%20and%20technical%20accting/Schedule%203%20template/Schedule%203%20data%20collection%20template%20v3.xlsx" TargetMode="External"/><Relationship Id="rId1" Type="http://schemas.openxmlformats.org/officeDocument/2006/relationships/externalLinkPath" Target="/Users/lime/AppData/Local/Microsoft/Windows/INetCache/Content.Outlook/LG5VJB0P/Schedule%203%20data%20collection%20templat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NPb1WWjyt0uiSKsvMjVBWnAmv0csGhpFqfuq_kXAReMB-HDVTJwjQ7DTEs3aiZh-" itemId="01RPFEYMXUD6NYGTWEJNBIFVZ26Z57C262">
      <xxl21:absoluteUrl r:id="rId2"/>
    </xxl21:alternateUrls>
    <sheetNames>
      <sheetName val="Cover"/>
      <sheetName val="Key inputs"/>
      <sheetName val="Content"/>
      <sheetName val="Primary statements --- &gt;&gt;&gt;"/>
      <sheetName val="Statement of profit and loss"/>
      <sheetName val="Balance Sheet"/>
      <sheetName val="Statement of Change in members "/>
      <sheetName val="Statement of Cashflows"/>
      <sheetName val="Notes --- &gt;&gt;&gt;"/>
      <sheetName val="Risk Management Note --- &gt;&gt;&gt;"/>
      <sheetName val="Concentration of insurance risk"/>
      <sheetName val="Sensitivity to insurance risk"/>
      <sheetName val="Exposure to credit risk"/>
      <sheetName val="Financial Assets past due or i "/>
      <sheetName val="Maturity analysis of syndicate "/>
      <sheetName val="Currency risk"/>
      <sheetName val="Sensitivity analysis financial "/>
      <sheetName val="Technical prov. notes ---&gt;&gt;&gt;"/>
      <sheetName val="Claims movement analysis"/>
      <sheetName val="UPR Movement analysis"/>
      <sheetName val="Discounted claims notes --- &gt;&gt;&gt;"/>
      <sheetName val="Discount rates and mean terms "/>
      <sheetName val="Discount claims values"/>
      <sheetName val="Other notes --- &gt;&gt;&gt;"/>
      <sheetName val="Analysis of underwriting result"/>
      <sheetName val="Geographical analysis premiums"/>
      <sheetName val="Claims table reserves releases "/>
      <sheetName val="Net operating expenses"/>
      <sheetName val="Key management personnel compen"/>
      <sheetName val="Staff numbers by department"/>
      <sheetName val="Staff  payroll costs"/>
      <sheetName val="Other income"/>
      <sheetName val="Other expenses"/>
      <sheetName val="Investment return"/>
      <sheetName val="Investments Return- Average amo"/>
      <sheetName val="Investments Return -Average inv"/>
      <sheetName val="Financial Investments"/>
      <sheetName val="Total funds in syndicate"/>
      <sheetName val="Financial investments by their "/>
      <sheetName val="Assets by FV heirarchy classifi"/>
      <sheetName val="Movements in Level 3 investment"/>
      <sheetName val="Debtors of direct insurance ope"/>
      <sheetName val="Debtors of reinsurance operatio"/>
      <sheetName val="Deferred Acquisition costs"/>
      <sheetName val="Other assets"/>
      <sheetName val="Year of account development"/>
      <sheetName val="Open yeaafter three year period"/>
      <sheetName val="Claims development table; gross"/>
      <sheetName val="Claims development table; net"/>
      <sheetName val="Creditors of direct insurance o"/>
      <sheetName val="Creditors of reinsurance operat"/>
      <sheetName val="Financial liabilities at armoti"/>
      <sheetName val="Other liabilities"/>
      <sheetName val="Cash and cash equivalents"/>
      <sheetName val="Foreign exchange rates"/>
      <sheetName val="Validation check"/>
      <sheetName val="Reconciliation of impairment al"/>
      <sheetName val="Long term business provision"/>
      <sheetName val="Other claims notes --- &gt;&gt;&gt;"/>
      <sheetName val="Claims incurred analysis"/>
      <sheetName val="Open years after three year per"/>
      <sheetName val="Other debtors"/>
      <sheetName val="Tangible Fixed Assets"/>
      <sheetName val="Provisions for other risks"/>
      <sheetName val="Analysis of net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61516E7-62AA-4EC2-B0B2-708FA3F08F27}">
  <we:reference id="657a6b58-fee0-4387-8fad-83746dc3255b" version="2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C11B-E545-4EF4-B30F-EA1DFDA5BCD5}">
  <sheetPr codeName="Sheet3">
    <pageSetUpPr fitToPage="1"/>
  </sheetPr>
  <dimension ref="B1:N35"/>
  <sheetViews>
    <sheetView showGridLines="0" tabSelected="1" zoomScaleNormal="100" zoomScaleSheetLayoutView="100" workbookViewId="0">
      <selection activeCell="S28" sqref="S28"/>
    </sheetView>
  </sheetViews>
  <sheetFormatPr defaultColWidth="9.1796875" defaultRowHeight="14" outlineLevelRow="1" x14ac:dyDescent="0.3"/>
  <cols>
    <col min="1" max="2" width="9.1796875" style="9"/>
    <col min="3" max="3" width="24.453125" style="9" customWidth="1"/>
    <col min="4" max="4" width="20.81640625" style="9" bestFit="1" customWidth="1"/>
    <col min="5" max="5" width="16.26953125" style="9" bestFit="1" customWidth="1"/>
    <col min="6" max="6" width="10.81640625" style="9" customWidth="1"/>
    <col min="7" max="7" width="12.1796875" style="9" bestFit="1" customWidth="1"/>
    <col min="8" max="8" width="12.26953125" style="9" bestFit="1" customWidth="1"/>
    <col min="9" max="9" width="12" style="9" customWidth="1"/>
    <col min="10" max="10" width="9.54296875" style="9" customWidth="1"/>
    <col min="11" max="12" width="10.7265625" style="9" customWidth="1"/>
    <col min="13" max="14" width="13" style="9" customWidth="1"/>
    <col min="15" max="16384" width="9.1796875" style="9"/>
  </cols>
  <sheetData>
    <row r="1" spans="2:14" ht="14.5" thickBot="1" x14ac:dyDescent="0.35"/>
    <row r="2" spans="2:14" x14ac:dyDescent="0.3">
      <c r="B2" s="279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</row>
    <row r="3" spans="2:14" x14ac:dyDescent="0.3">
      <c r="B3" s="282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83"/>
    </row>
    <row r="4" spans="2:14" ht="14.5" thickBot="1" x14ac:dyDescent="0.35">
      <c r="B4" s="284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6"/>
    </row>
    <row r="5" spans="2:14" ht="14.5" thickBot="1" x14ac:dyDescent="0.35"/>
    <row r="6" spans="2:14" x14ac:dyDescent="0.3">
      <c r="C6" s="18" t="s">
        <v>13</v>
      </c>
      <c r="D6" s="99"/>
    </row>
    <row r="7" spans="2:14" x14ac:dyDescent="0.3">
      <c r="C7" s="20" t="s">
        <v>14</v>
      </c>
      <c r="D7" s="100"/>
    </row>
    <row r="8" spans="2:14" x14ac:dyDescent="0.3">
      <c r="C8" s="20" t="s">
        <v>15</v>
      </c>
      <c r="D8" s="100" t="s">
        <v>16</v>
      </c>
      <c r="E8" s="307" t="str">
        <f>IF(D8="Yes","On each sheet expand for additional YoA columns using the numbers at the top left of the excel file starting from 2",IF(D8="No"," ","&lt;&lt;&lt;&lt; Drop down selection"))</f>
        <v xml:space="preserve"> </v>
      </c>
    </row>
    <row r="9" spans="2:14" x14ac:dyDescent="0.3">
      <c r="C9" s="13" t="s">
        <v>17</v>
      </c>
      <c r="D9" s="101" t="s">
        <v>18</v>
      </c>
      <c r="E9" s="30"/>
    </row>
    <row r="10" spans="2:14" x14ac:dyDescent="0.3">
      <c r="C10" s="13" t="s">
        <v>19</v>
      </c>
      <c r="D10" s="536" t="str">
        <f>IF(SUM('Direct validations'!U7:V522)=0,"Yes","No")</f>
        <v>Yes</v>
      </c>
      <c r="E10" s="307" t="str">
        <f>IF(D10="No","Please clear all direct validation checks","")</f>
        <v/>
      </c>
    </row>
    <row r="11" spans="2:14" x14ac:dyDescent="0.3">
      <c r="C11" s="13" t="s">
        <v>20</v>
      </c>
      <c r="D11" s="536" t="str">
        <f>IF(SUM('Indirect validations'!U6:V398)=0,"Yes","No")</f>
        <v>Yes</v>
      </c>
      <c r="E11" s="307" t="str">
        <f>IF(D11="No","Please clear all indirect validation checks","")</f>
        <v/>
      </c>
    </row>
    <row r="12" spans="2:14" x14ac:dyDescent="0.3">
      <c r="C12" s="13" t="s">
        <v>21</v>
      </c>
      <c r="D12" s="306"/>
    </row>
    <row r="13" spans="2:14" x14ac:dyDescent="0.3">
      <c r="C13" s="13" t="s">
        <v>22</v>
      </c>
      <c r="D13" s="101"/>
    </row>
    <row r="14" spans="2:14" ht="14.5" thickBot="1" x14ac:dyDescent="0.35">
      <c r="C14" s="15" t="s">
        <v>23</v>
      </c>
      <c r="D14" s="102"/>
    </row>
    <row r="16" spans="2:14" ht="14.5" thickBot="1" x14ac:dyDescent="0.35">
      <c r="C16" s="17" t="s">
        <v>24</v>
      </c>
    </row>
    <row r="17" spans="3:10" x14ac:dyDescent="0.3">
      <c r="C17" s="10" t="s">
        <v>25</v>
      </c>
      <c r="D17" s="11" t="s">
        <v>26</v>
      </c>
      <c r="E17" s="12" t="s">
        <v>27</v>
      </c>
    </row>
    <row r="18" spans="3:10" x14ac:dyDescent="0.3">
      <c r="C18" s="13" t="s">
        <v>28</v>
      </c>
      <c r="D18" s="14" t="s">
        <v>29</v>
      </c>
      <c r="E18" s="103">
        <v>2024</v>
      </c>
      <c r="F18" s="32" t="s">
        <v>30</v>
      </c>
      <c r="G18" s="31" t="s">
        <v>31</v>
      </c>
    </row>
    <row r="19" spans="3:10" x14ac:dyDescent="0.3">
      <c r="C19" s="13" t="s">
        <v>32</v>
      </c>
      <c r="D19" s="14" t="s">
        <v>33</v>
      </c>
      <c r="E19" s="304">
        <f>E18-1</f>
        <v>2023</v>
      </c>
    </row>
    <row r="20" spans="3:10" x14ac:dyDescent="0.3">
      <c r="C20" s="13" t="s">
        <v>34</v>
      </c>
      <c r="D20" s="14" t="s">
        <v>35</v>
      </c>
      <c r="E20" s="304">
        <f t="shared" ref="E20:E21" si="0">E19-1</f>
        <v>2022</v>
      </c>
    </row>
    <row r="21" spans="3:10" ht="14.5" thickBot="1" x14ac:dyDescent="0.35">
      <c r="C21" s="15" t="s">
        <v>36</v>
      </c>
      <c r="D21" s="16" t="s">
        <v>37</v>
      </c>
      <c r="E21" s="305">
        <f t="shared" si="0"/>
        <v>2021</v>
      </c>
    </row>
    <row r="23" spans="3:10" ht="14.5" thickBot="1" x14ac:dyDescent="0.35">
      <c r="C23" s="17" t="s">
        <v>38</v>
      </c>
    </row>
    <row r="24" spans="3:10" x14ac:dyDescent="0.3">
      <c r="C24" s="598" t="s">
        <v>27</v>
      </c>
      <c r="D24" s="599"/>
      <c r="E24" s="599"/>
      <c r="F24" s="600"/>
      <c r="G24" s="11" t="s">
        <v>39</v>
      </c>
      <c r="H24" s="12" t="s">
        <v>40</v>
      </c>
    </row>
    <row r="25" spans="3:10" x14ac:dyDescent="0.3">
      <c r="C25" s="601" t="s">
        <v>41</v>
      </c>
      <c r="D25" s="602"/>
      <c r="E25" s="602"/>
      <c r="F25" s="603"/>
      <c r="G25" s="104" t="s">
        <v>42</v>
      </c>
      <c r="H25" s="105" t="s">
        <v>42</v>
      </c>
    </row>
    <row r="26" spans="3:10" x14ac:dyDescent="0.3">
      <c r="C26" s="601" t="s">
        <v>43</v>
      </c>
      <c r="D26" s="602"/>
      <c r="E26" s="602"/>
      <c r="F26" s="603"/>
      <c r="G26" s="104" t="s">
        <v>42</v>
      </c>
      <c r="H26" s="105" t="s">
        <v>42</v>
      </c>
    </row>
    <row r="27" spans="3:10" x14ac:dyDescent="0.3">
      <c r="C27" s="601" t="s">
        <v>44</v>
      </c>
      <c r="D27" s="602"/>
      <c r="E27" s="602"/>
      <c r="F27" s="603"/>
      <c r="G27" s="104"/>
      <c r="H27" s="105"/>
    </row>
    <row r="28" spans="3:10" ht="14.5" thickBot="1" x14ac:dyDescent="0.35">
      <c r="C28" s="604" t="s">
        <v>45</v>
      </c>
      <c r="D28" s="605"/>
      <c r="E28" s="605"/>
      <c r="F28" s="606"/>
      <c r="G28" s="106"/>
      <c r="H28" s="107"/>
    </row>
    <row r="30" spans="3:10" ht="14.5" hidden="1" outlineLevel="1" thickBot="1" x14ac:dyDescent="0.35"/>
    <row r="31" spans="3:10" hidden="1" outlineLevel="1" x14ac:dyDescent="0.3">
      <c r="C31" s="594">
        <f>'Key inputs'!E18</f>
        <v>2024</v>
      </c>
      <c r="D31" s="595"/>
      <c r="E31" s="595"/>
      <c r="F31" s="596"/>
      <c r="G31" s="594">
        <f>'Key inputs'!E19</f>
        <v>2023</v>
      </c>
      <c r="H31" s="595"/>
      <c r="I31" s="595"/>
      <c r="J31" s="597"/>
    </row>
    <row r="32" spans="3:10" ht="14.5" hidden="1" outlineLevel="1" thickBot="1" x14ac:dyDescent="0.35">
      <c r="C32" s="43" t="str">
        <f>IF(D32='Key inputs'!C19,'Key inputs'!C18&amp; " UY",_xlfn.CONCAT(C31," ","UY"))</f>
        <v>2024 UY</v>
      </c>
      <c r="D32" s="44" t="str">
        <f>IFERROR(_xlfn.CONCAT(C31-1," ","UY"),'Key inputs'!C19&amp; " UY")</f>
        <v>2023 UY</v>
      </c>
      <c r="E32" s="44" t="str">
        <f>IFERROR(_xlfn.CONCAT(C31-2," ","UY"),'Key inputs'!C20&amp; " UY")</f>
        <v>2022 UY</v>
      </c>
      <c r="F32" s="46" t="s">
        <v>46</v>
      </c>
      <c r="G32" s="43" t="str">
        <f>IF(H32='Key inputs'!C20,'Key inputs'!C19&amp; " UY",_xlfn.CONCAT(G31," ","UY"))</f>
        <v>2023 UY</v>
      </c>
      <c r="H32" s="44" t="str">
        <f>IFERROR(_xlfn.CONCAT(G31-1," ","UY"),'Key inputs'!C20&amp; " UY")</f>
        <v>2022 UY</v>
      </c>
      <c r="I32" s="44" t="str">
        <f>IFERROR(_xlfn.CONCAT(G31-2," ","UY"),'Key inputs'!C21&amp; " UY")</f>
        <v>2021 UY</v>
      </c>
      <c r="J32" s="45" t="s">
        <v>46</v>
      </c>
    </row>
    <row r="33" hidden="1" outlineLevel="1" x14ac:dyDescent="0.3"/>
    <row r="34" hidden="1" outlineLevel="1" x14ac:dyDescent="0.3"/>
    <row r="35" collapsed="1" x14ac:dyDescent="0.3"/>
  </sheetData>
  <sheetProtection algorithmName="SHA-512" hashValue="s6cNqHxnBKhkvfGDseFRsLx17oDLSoW8zjqU4Rs4+esHJNnBY6cZsVZiO6d0BgU/K7yf9YDgmGtG9sMTYPzetA==" saltValue="i+Rzrf4Ra78vNKUg21jlcQ==" spinCount="100000" sheet="1" formatRows="0"/>
  <mergeCells count="7">
    <mergeCell ref="C31:F31"/>
    <mergeCell ref="G31:J31"/>
    <mergeCell ref="C24:F24"/>
    <mergeCell ref="C25:F25"/>
    <mergeCell ref="C26:F26"/>
    <mergeCell ref="C27:F27"/>
    <mergeCell ref="C28:F28"/>
  </mergeCells>
  <dataValidations count="2">
    <dataValidation type="list" allowBlank="1" showInputMessage="1" showErrorMessage="1" sqref="D9" xr:uid="{11FDCC4B-E0BC-4418-80F5-265BB35F55EA}">
      <formula1>"Completed, In progress"</formula1>
    </dataValidation>
    <dataValidation type="list" allowBlank="1" showInputMessage="1" showErrorMessage="1" sqref="D8" xr:uid="{D99E727B-07BD-4210-8EDA-DCDBACE00E2B}">
      <formula1>"Yes, No"</formula1>
    </dataValidation>
  </dataValidations>
  <pageMargins left="0.7" right="0.7" top="0.75" bottom="0.75" header="0.3" footer="0.3"/>
  <pageSetup paperSize="9" scale="49" fitToHeight="0" orientation="portrait" r:id="rId1"/>
  <headerFooter>
    <oddFooter>&amp;C_x000D_&amp;1#&amp;"Calibri"&amp;10&amp;K000000 Classification: Unclassified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54E6-6BD8-478C-9192-61E78D078C61}">
  <sheetPr codeName="Sheet10">
    <tabColor rgb="FF92D050"/>
  </sheetPr>
  <dimension ref="C2"/>
  <sheetViews>
    <sheetView showGridLines="0" workbookViewId="0">
      <selection activeCell="C10" sqref="C10"/>
    </sheetView>
  </sheetViews>
  <sheetFormatPr defaultRowHeight="14.5" x14ac:dyDescent="0.35"/>
  <sheetData>
    <row r="2" spans="3:3" x14ac:dyDescent="0.35">
      <c r="C2" s="6" t="s">
        <v>141</v>
      </c>
    </row>
  </sheetData>
  <sheetProtection algorithmName="SHA-512" hashValue="Gw40hvYDKn8wYEJ7IOshyRo9m1TrRvffhGp3SSm1ZSRzcRo/Lt3xaB49Sj5ljVH+M70WUpPuE+VOoFRYgqoqRA==" saltValue="o2ZoiWMgCCxE3s7LyFgs+w==" spinCount="100000" sheet="1" objects="1" scenarios="1"/>
  <hyperlinks>
    <hyperlink ref="C2" location="Content!A1" display="&lt;&lt;&lt; Back to ToC" xr:uid="{B3BA5C82-0B06-4F80-99BE-0034DC7864E3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ED9C-EFA5-45DA-B5B1-2A53373B1DAB}">
  <sheetPr codeName="Sheet11">
    <tabColor rgb="FF92D050"/>
  </sheetPr>
  <dimension ref="C2"/>
  <sheetViews>
    <sheetView showGridLines="0" workbookViewId="0">
      <selection activeCell="G3" sqref="G3"/>
    </sheetView>
  </sheetViews>
  <sheetFormatPr defaultRowHeight="14.5" x14ac:dyDescent="0.35"/>
  <sheetData>
    <row r="2" spans="3:3" x14ac:dyDescent="0.35">
      <c r="C2" s="6" t="s">
        <v>141</v>
      </c>
    </row>
  </sheetData>
  <sheetProtection algorithmName="SHA-512" hashValue="16mku9GEEcIGu89egn4Oi8yDA9h6wKMrNoSkJOCY1ecEVA/bTco2V1Ih0c1RpyrJe5MSAaGwCVUMiSqZGZ/F/Q==" saltValue="zoxxJLEWS01pwVPrjSr4kw==" spinCount="100000" sheet="1" objects="1" scenarios="1"/>
  <hyperlinks>
    <hyperlink ref="C2" location="Content!A1" display="&lt;&lt;&lt; Back to ToC" xr:uid="{C8A85FF2-0A6C-46AC-89C0-0E8CEC69D064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C67BA-608A-4D68-BE9A-A01694F0DFE1}">
  <dimension ref="B2:V169"/>
  <sheetViews>
    <sheetView showGridLines="0" zoomScale="55" zoomScaleNormal="55" zoomScaleSheetLayoutView="55" workbookViewId="0">
      <selection activeCell="P50" sqref="P50:U63"/>
    </sheetView>
  </sheetViews>
  <sheetFormatPr defaultColWidth="9.1796875" defaultRowHeight="14" outlineLevelRow="1" outlineLevelCol="1" x14ac:dyDescent="0.3"/>
  <cols>
    <col min="1" max="1" width="3.54296875" style="9" customWidth="1"/>
    <col min="2" max="2" width="3.7265625" style="493" bestFit="1" customWidth="1"/>
    <col min="3" max="3" width="53.453125" style="9" bestFit="1" customWidth="1"/>
    <col min="4" max="4" width="21.54296875" style="9" hidden="1" customWidth="1" outlineLevel="1"/>
    <col min="5" max="5" width="20.54296875" style="9" customWidth="1" collapsed="1"/>
    <col min="6" max="11" width="20.54296875" style="9" customWidth="1"/>
    <col min="12" max="12" width="7.81640625" style="9" customWidth="1"/>
    <col min="13" max="13" width="3.7265625" style="493" bestFit="1" customWidth="1"/>
    <col min="14" max="14" width="53.453125" style="9" bestFit="1" customWidth="1"/>
    <col min="15" max="15" width="21.54296875" style="9" hidden="1" customWidth="1" outlineLevel="1"/>
    <col min="16" max="16" width="20.54296875" style="9" customWidth="1" collapsed="1"/>
    <col min="17" max="22" width="20.54296875" style="9" customWidth="1"/>
    <col min="23" max="16384" width="9.1796875" style="9"/>
  </cols>
  <sheetData>
    <row r="2" spans="2:22" s="315" customFormat="1" ht="15.5" x14ac:dyDescent="0.3">
      <c r="B2" s="488"/>
      <c r="C2" s="312" t="s">
        <v>329</v>
      </c>
      <c r="D2" s="312"/>
      <c r="F2" s="324" t="s">
        <v>141</v>
      </c>
      <c r="M2" s="488"/>
      <c r="N2" s="312" t="str">
        <f>LEFT(P4,4) &amp; " - Exposure to credit risk"</f>
        <v>2023 - Exposure to credit risk</v>
      </c>
      <c r="O2" s="312"/>
      <c r="Q2" s="324" t="s">
        <v>141</v>
      </c>
    </row>
    <row r="3" spans="2:22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F3" s="324"/>
      <c r="M3" s="488"/>
      <c r="N3" s="313" t="str">
        <f>"Figures in thousands of "&amp;'Key inputs'!R26</f>
        <v xml:space="preserve">Figures in thousands of </v>
      </c>
      <c r="O3" s="325"/>
      <c r="Q3" s="324"/>
    </row>
    <row r="4" spans="2:22" s="315" customFormat="1" x14ac:dyDescent="0.3">
      <c r="B4" s="645" t="str">
        <f>_xlfn.CONCAT("Year", " ",  'Key inputs'!C31)</f>
        <v>Year 2024</v>
      </c>
      <c r="C4" s="646"/>
      <c r="D4" s="419"/>
      <c r="E4" s="649" t="str">
        <f>'Key inputs'!C32</f>
        <v>2024 UY</v>
      </c>
      <c r="F4" s="642"/>
      <c r="G4" s="642"/>
      <c r="H4" s="642"/>
      <c r="I4" s="642"/>
      <c r="J4" s="643"/>
      <c r="K4" s="644"/>
      <c r="M4" s="645" t="str">
        <f>_xlfn.CONCAT("Year", " ",  'Key inputs'!G31)</f>
        <v>Year 2023</v>
      </c>
      <c r="N4" s="646"/>
      <c r="O4" s="419"/>
      <c r="P4" s="649" t="str">
        <f>'Key inputs'!G32</f>
        <v>2023 UY</v>
      </c>
      <c r="Q4" s="642"/>
      <c r="R4" s="642"/>
      <c r="S4" s="642"/>
      <c r="T4" s="642"/>
      <c r="U4" s="643"/>
      <c r="V4" s="644"/>
    </row>
    <row r="5" spans="2:22" s="335" customFormat="1" x14ac:dyDescent="0.3">
      <c r="B5" s="647"/>
      <c r="C5" s="648"/>
      <c r="D5" s="318" t="s">
        <v>144</v>
      </c>
      <c r="E5" s="330" t="s">
        <v>330</v>
      </c>
      <c r="F5" s="330" t="s">
        <v>331</v>
      </c>
      <c r="G5" s="331" t="s">
        <v>145</v>
      </c>
      <c r="H5" s="331" t="s">
        <v>332</v>
      </c>
      <c r="I5" s="331" t="s">
        <v>238</v>
      </c>
      <c r="J5" s="332" t="s">
        <v>333</v>
      </c>
      <c r="K5" s="333" t="s">
        <v>334</v>
      </c>
      <c r="M5" s="647"/>
      <c r="N5" s="648"/>
      <c r="O5" s="318" t="s">
        <v>144</v>
      </c>
      <c r="P5" s="330" t="s">
        <v>330</v>
      </c>
      <c r="Q5" s="330" t="s">
        <v>331</v>
      </c>
      <c r="R5" s="331" t="s">
        <v>145</v>
      </c>
      <c r="S5" s="331" t="s">
        <v>332</v>
      </c>
      <c r="T5" s="331" t="s">
        <v>238</v>
      </c>
      <c r="U5" s="332" t="s">
        <v>333</v>
      </c>
      <c r="V5" s="333" t="s">
        <v>334</v>
      </c>
    </row>
    <row r="6" spans="2:22" s="335" customFormat="1" x14ac:dyDescent="0.3">
      <c r="B6" s="647"/>
      <c r="C6" s="648"/>
      <c r="D6" s="321"/>
      <c r="E6" s="317" t="s">
        <v>145</v>
      </c>
      <c r="F6" s="316" t="s">
        <v>146</v>
      </c>
      <c r="G6" s="316" t="s">
        <v>147</v>
      </c>
      <c r="H6" s="316" t="s">
        <v>148</v>
      </c>
      <c r="I6" s="316" t="s">
        <v>149</v>
      </c>
      <c r="J6" s="316" t="s">
        <v>150</v>
      </c>
      <c r="K6" s="329" t="s">
        <v>151</v>
      </c>
      <c r="M6" s="647"/>
      <c r="N6" s="648"/>
      <c r="O6" s="321"/>
      <c r="P6" s="317" t="s">
        <v>145</v>
      </c>
      <c r="Q6" s="316" t="s">
        <v>146</v>
      </c>
      <c r="R6" s="316" t="s">
        <v>147</v>
      </c>
      <c r="S6" s="316" t="s">
        <v>148</v>
      </c>
      <c r="T6" s="316" t="s">
        <v>149</v>
      </c>
      <c r="U6" s="316" t="s">
        <v>150</v>
      </c>
      <c r="V6" s="329" t="s">
        <v>151</v>
      </c>
    </row>
    <row r="7" spans="2:22" ht="14.5" x14ac:dyDescent="0.3">
      <c r="B7" s="489"/>
      <c r="C7" s="485"/>
      <c r="D7" s="5"/>
      <c r="E7" s="5"/>
      <c r="F7" s="147"/>
      <c r="G7" s="147"/>
      <c r="H7" s="147"/>
      <c r="I7" s="147"/>
      <c r="J7" s="147"/>
      <c r="K7" s="148"/>
      <c r="M7" s="489"/>
      <c r="N7" s="485"/>
      <c r="O7" s="5"/>
      <c r="P7" s="5"/>
      <c r="Q7" s="147"/>
      <c r="R7" s="147"/>
      <c r="S7" s="147"/>
      <c r="T7" s="147"/>
      <c r="U7" s="147"/>
      <c r="V7" s="148"/>
    </row>
    <row r="8" spans="2:22" ht="28" x14ac:dyDescent="0.3">
      <c r="B8" s="489">
        <v>1</v>
      </c>
      <c r="C8" s="547" t="s">
        <v>335</v>
      </c>
      <c r="D8" s="143" t="s">
        <v>336</v>
      </c>
      <c r="E8" s="123"/>
      <c r="F8" s="123"/>
      <c r="G8" s="110"/>
      <c r="H8" s="110"/>
      <c r="I8" s="110"/>
      <c r="J8" s="112"/>
      <c r="K8" s="154">
        <f t="shared" ref="K8" si="0">SUM(E8:J8)</f>
        <v>0</v>
      </c>
      <c r="M8" s="489">
        <v>1</v>
      </c>
      <c r="N8" s="547" t="s">
        <v>335</v>
      </c>
      <c r="O8" s="143" t="s">
        <v>336</v>
      </c>
      <c r="P8" s="118"/>
      <c r="Q8" s="118"/>
      <c r="R8" s="118"/>
      <c r="S8" s="118"/>
      <c r="T8" s="118"/>
      <c r="U8" s="118"/>
      <c r="V8" s="154">
        <f t="shared" ref="V8" si="1">SUM(P8:U8)</f>
        <v>0</v>
      </c>
    </row>
    <row r="9" spans="2:22" x14ac:dyDescent="0.3">
      <c r="B9" s="489">
        <f t="shared" ref="B9:B16" si="2">B8+1</f>
        <v>2</v>
      </c>
      <c r="C9" s="162" t="s">
        <v>337</v>
      </c>
      <c r="D9" s="143" t="s">
        <v>336</v>
      </c>
      <c r="E9" s="108"/>
      <c r="F9" s="108"/>
      <c r="G9" s="108"/>
      <c r="H9" s="108"/>
      <c r="I9" s="108"/>
      <c r="J9" s="112"/>
      <c r="K9" s="154">
        <f t="shared" ref="K9:K19" si="3">SUM(E9:J9)</f>
        <v>0</v>
      </c>
      <c r="M9" s="489">
        <f t="shared" ref="M9:M14" si="4">M8+1</f>
        <v>2</v>
      </c>
      <c r="N9" s="162" t="s">
        <v>337</v>
      </c>
      <c r="O9" s="143" t="s">
        <v>336</v>
      </c>
      <c r="P9" s="118"/>
      <c r="Q9" s="118"/>
      <c r="R9" s="118"/>
      <c r="S9" s="118"/>
      <c r="T9" s="118"/>
      <c r="U9" s="118"/>
      <c r="V9" s="154">
        <f t="shared" ref="V9:V16" si="5">SUM(P9:U9)</f>
        <v>0</v>
      </c>
    </row>
    <row r="10" spans="2:22" x14ac:dyDescent="0.3">
      <c r="B10" s="489">
        <f t="shared" si="2"/>
        <v>3</v>
      </c>
      <c r="C10" s="162" t="s">
        <v>338</v>
      </c>
      <c r="D10" s="143" t="s">
        <v>336</v>
      </c>
      <c r="E10" s="142"/>
      <c r="F10" s="110"/>
      <c r="G10" s="110"/>
      <c r="H10" s="110"/>
      <c r="I10" s="110"/>
      <c r="J10" s="112"/>
      <c r="K10" s="154">
        <f t="shared" si="3"/>
        <v>0</v>
      </c>
      <c r="M10" s="489">
        <f t="shared" si="4"/>
        <v>3</v>
      </c>
      <c r="N10" s="162" t="s">
        <v>338</v>
      </c>
      <c r="O10" s="143" t="s">
        <v>336</v>
      </c>
      <c r="P10" s="118"/>
      <c r="Q10" s="118"/>
      <c r="R10" s="118"/>
      <c r="S10" s="118"/>
      <c r="T10" s="118"/>
      <c r="U10" s="118"/>
      <c r="V10" s="154">
        <f t="shared" si="5"/>
        <v>0</v>
      </c>
    </row>
    <row r="11" spans="2:22" x14ac:dyDescent="0.3">
      <c r="B11" s="489">
        <f t="shared" si="2"/>
        <v>4</v>
      </c>
      <c r="C11" s="162" t="s">
        <v>339</v>
      </c>
      <c r="D11" s="143" t="s">
        <v>336</v>
      </c>
      <c r="E11" s="123"/>
      <c r="F11" s="110"/>
      <c r="G11" s="110"/>
      <c r="H11" s="110"/>
      <c r="I11" s="110"/>
      <c r="J11" s="112"/>
      <c r="K11" s="154">
        <f t="shared" si="3"/>
        <v>0</v>
      </c>
      <c r="M11" s="489">
        <f t="shared" si="4"/>
        <v>4</v>
      </c>
      <c r="N11" s="162" t="s">
        <v>339</v>
      </c>
      <c r="O11" s="143" t="s">
        <v>336</v>
      </c>
      <c r="P11" s="118"/>
      <c r="Q11" s="118"/>
      <c r="R11" s="118"/>
      <c r="S11" s="118"/>
      <c r="T11" s="118"/>
      <c r="U11" s="118"/>
      <c r="V11" s="154">
        <f t="shared" si="5"/>
        <v>0</v>
      </c>
    </row>
    <row r="12" spans="2:22" x14ac:dyDescent="0.3">
      <c r="B12" s="489">
        <f t="shared" si="2"/>
        <v>5</v>
      </c>
      <c r="C12" s="162" t="s">
        <v>340</v>
      </c>
      <c r="D12" s="143" t="s">
        <v>336</v>
      </c>
      <c r="E12" s="108"/>
      <c r="F12" s="108"/>
      <c r="G12" s="108"/>
      <c r="H12" s="108"/>
      <c r="I12" s="108"/>
      <c r="J12" s="112"/>
      <c r="K12" s="154">
        <f t="shared" si="3"/>
        <v>0</v>
      </c>
      <c r="M12" s="489">
        <f t="shared" si="4"/>
        <v>5</v>
      </c>
      <c r="N12" s="162" t="s">
        <v>340</v>
      </c>
      <c r="O12" s="143" t="s">
        <v>336</v>
      </c>
      <c r="P12" s="118"/>
      <c r="Q12" s="118"/>
      <c r="R12" s="118"/>
      <c r="S12" s="118"/>
      <c r="T12" s="118"/>
      <c r="U12" s="118"/>
      <c r="V12" s="154">
        <f t="shared" si="5"/>
        <v>0</v>
      </c>
    </row>
    <row r="13" spans="2:22" x14ac:dyDescent="0.3">
      <c r="B13" s="489">
        <f t="shared" si="2"/>
        <v>6</v>
      </c>
      <c r="C13" s="162" t="s">
        <v>341</v>
      </c>
      <c r="D13" s="143" t="s">
        <v>336</v>
      </c>
      <c r="E13" s="123"/>
      <c r="F13" s="110"/>
      <c r="G13" s="108"/>
      <c r="H13" s="110"/>
      <c r="I13" s="110"/>
      <c r="J13" s="112"/>
      <c r="K13" s="154">
        <f t="shared" si="3"/>
        <v>0</v>
      </c>
      <c r="M13" s="489">
        <f t="shared" si="4"/>
        <v>6</v>
      </c>
      <c r="N13" s="162" t="s">
        <v>341</v>
      </c>
      <c r="O13" s="143" t="s">
        <v>336</v>
      </c>
      <c r="P13" s="118"/>
      <c r="Q13" s="118"/>
      <c r="R13" s="118"/>
      <c r="S13" s="118"/>
      <c r="T13" s="118"/>
      <c r="U13" s="118"/>
      <c r="V13" s="154">
        <f t="shared" si="5"/>
        <v>0</v>
      </c>
    </row>
    <row r="14" spans="2:22" x14ac:dyDescent="0.3">
      <c r="B14" s="489">
        <f t="shared" si="2"/>
        <v>7</v>
      </c>
      <c r="C14" s="162" t="s">
        <v>342</v>
      </c>
      <c r="D14" s="143" t="s">
        <v>336</v>
      </c>
      <c r="E14" s="145"/>
      <c r="F14" s="113"/>
      <c r="G14" s="114"/>
      <c r="H14" s="113"/>
      <c r="I14" s="113"/>
      <c r="J14" s="115"/>
      <c r="K14" s="154">
        <f t="shared" si="3"/>
        <v>0</v>
      </c>
      <c r="M14" s="489">
        <f t="shared" si="4"/>
        <v>7</v>
      </c>
      <c r="N14" s="162" t="s">
        <v>342</v>
      </c>
      <c r="O14" s="143" t="s">
        <v>336</v>
      </c>
      <c r="P14" s="118"/>
      <c r="Q14" s="118"/>
      <c r="R14" s="118"/>
      <c r="S14" s="118"/>
      <c r="T14" s="118"/>
      <c r="U14" s="118"/>
      <c r="V14" s="154">
        <f t="shared" si="5"/>
        <v>0</v>
      </c>
    </row>
    <row r="15" spans="2:22" x14ac:dyDescent="0.3">
      <c r="B15" s="489">
        <f t="shared" si="2"/>
        <v>8</v>
      </c>
      <c r="C15" s="162" t="s">
        <v>343</v>
      </c>
      <c r="D15" s="143" t="s">
        <v>336</v>
      </c>
      <c r="E15" s="108"/>
      <c r="F15" s="108"/>
      <c r="G15" s="108"/>
      <c r="H15" s="113"/>
      <c r="I15" s="113"/>
      <c r="J15" s="115"/>
      <c r="K15" s="154">
        <f t="shared" si="3"/>
        <v>0</v>
      </c>
      <c r="M15" s="489">
        <f>M14+1</f>
        <v>8</v>
      </c>
      <c r="N15" s="162" t="s">
        <v>343</v>
      </c>
      <c r="O15" s="143" t="s">
        <v>336</v>
      </c>
      <c r="P15" s="118"/>
      <c r="Q15" s="118"/>
      <c r="R15" s="118"/>
      <c r="S15" s="118"/>
      <c r="T15" s="118"/>
      <c r="U15" s="118"/>
      <c r="V15" s="154">
        <f t="shared" si="5"/>
        <v>0</v>
      </c>
    </row>
    <row r="16" spans="2:22" x14ac:dyDescent="0.3">
      <c r="B16" s="489">
        <f t="shared" si="2"/>
        <v>9</v>
      </c>
      <c r="C16" s="162" t="s">
        <v>245</v>
      </c>
      <c r="D16" s="143" t="s">
        <v>336</v>
      </c>
      <c r="E16" s="123"/>
      <c r="F16" s="110"/>
      <c r="G16" s="546"/>
      <c r="H16" s="110"/>
      <c r="I16" s="110"/>
      <c r="J16" s="112"/>
      <c r="K16" s="154">
        <f t="shared" si="3"/>
        <v>0</v>
      </c>
      <c r="M16" s="489">
        <f>M15+1</f>
        <v>9</v>
      </c>
      <c r="N16" s="162" t="s">
        <v>245</v>
      </c>
      <c r="O16" s="143" t="s">
        <v>336</v>
      </c>
      <c r="P16" s="118"/>
      <c r="Q16" s="118"/>
      <c r="R16" s="118"/>
      <c r="S16" s="118"/>
      <c r="T16" s="118"/>
      <c r="U16" s="118"/>
      <c r="V16" s="154">
        <f t="shared" si="5"/>
        <v>0</v>
      </c>
    </row>
    <row r="17" spans="2:22" x14ac:dyDescent="0.3">
      <c r="B17" s="489">
        <f>B16+1</f>
        <v>10</v>
      </c>
      <c r="C17" s="161" t="s">
        <v>344</v>
      </c>
      <c r="D17" s="143" t="s">
        <v>336</v>
      </c>
      <c r="E17" s="108"/>
      <c r="F17" s="108"/>
      <c r="G17" s="108"/>
      <c r="H17" s="108"/>
      <c r="I17" s="116"/>
      <c r="J17" s="117"/>
      <c r="K17" s="154">
        <f t="shared" si="3"/>
        <v>0</v>
      </c>
      <c r="M17" s="489">
        <f>M16+1</f>
        <v>10</v>
      </c>
      <c r="N17" s="161" t="s">
        <v>344</v>
      </c>
      <c r="O17" s="143" t="s">
        <v>336</v>
      </c>
      <c r="P17" s="118"/>
      <c r="Q17" s="118"/>
      <c r="R17" s="118"/>
      <c r="S17" s="118"/>
      <c r="T17" s="118"/>
      <c r="U17" s="118"/>
      <c r="V17" s="156">
        <f t="shared" ref="V17:V22" si="6">SUM(P17:U17)</f>
        <v>0</v>
      </c>
    </row>
    <row r="18" spans="2:22" x14ac:dyDescent="0.3">
      <c r="B18" s="489">
        <f>B17+1</f>
        <v>11</v>
      </c>
      <c r="C18" s="161" t="s">
        <v>257</v>
      </c>
      <c r="D18" s="143" t="s">
        <v>336</v>
      </c>
      <c r="E18" s="123"/>
      <c r="F18" s="110"/>
      <c r="G18" s="110"/>
      <c r="H18" s="110"/>
      <c r="I18" s="110"/>
      <c r="J18" s="112"/>
      <c r="K18" s="154">
        <f t="shared" si="3"/>
        <v>0</v>
      </c>
      <c r="M18" s="489">
        <f>M17+1</f>
        <v>11</v>
      </c>
      <c r="N18" s="161" t="s">
        <v>257</v>
      </c>
      <c r="O18" s="143" t="s">
        <v>336</v>
      </c>
      <c r="P18" s="118"/>
      <c r="Q18" s="118"/>
      <c r="R18" s="118"/>
      <c r="S18" s="118"/>
      <c r="T18" s="118"/>
      <c r="U18" s="118"/>
      <c r="V18" s="154">
        <f t="shared" si="6"/>
        <v>0</v>
      </c>
    </row>
    <row r="19" spans="2:22" x14ac:dyDescent="0.3">
      <c r="B19" s="489">
        <f t="shared" ref="B19:B21" si="7">B18+1</f>
        <v>12</v>
      </c>
      <c r="C19" s="161" t="s">
        <v>259</v>
      </c>
      <c r="D19" s="143" t="s">
        <v>336</v>
      </c>
      <c r="E19" s="123"/>
      <c r="F19" s="110"/>
      <c r="G19" s="110"/>
      <c r="H19" s="110"/>
      <c r="I19" s="112"/>
      <c r="J19" s="112"/>
      <c r="K19" s="154">
        <f t="shared" si="3"/>
        <v>0</v>
      </c>
      <c r="M19" s="489">
        <f t="shared" ref="M19:M21" si="8">M18+1</f>
        <v>12</v>
      </c>
      <c r="N19" s="161" t="s">
        <v>259</v>
      </c>
      <c r="O19" s="143" t="s">
        <v>336</v>
      </c>
      <c r="P19" s="118"/>
      <c r="Q19" s="118"/>
      <c r="R19" s="118"/>
      <c r="S19" s="118"/>
      <c r="T19" s="118"/>
      <c r="U19" s="118"/>
      <c r="V19" s="154">
        <f t="shared" si="6"/>
        <v>0</v>
      </c>
    </row>
    <row r="20" spans="2:22" x14ac:dyDescent="0.3">
      <c r="B20" s="489">
        <f t="shared" si="7"/>
        <v>13</v>
      </c>
      <c r="C20" s="161" t="s">
        <v>345</v>
      </c>
      <c r="D20" s="143" t="s">
        <v>336</v>
      </c>
      <c r="E20" s="123"/>
      <c r="F20" s="110"/>
      <c r="G20" s="110"/>
      <c r="H20" s="110"/>
      <c r="I20" s="110"/>
      <c r="J20" s="112"/>
      <c r="K20" s="154">
        <f t="shared" ref="K20:K21" si="9">SUM(E20:J20)</f>
        <v>0</v>
      </c>
      <c r="M20" s="489">
        <f t="shared" si="8"/>
        <v>13</v>
      </c>
      <c r="N20" s="161" t="s">
        <v>345</v>
      </c>
      <c r="O20" s="143" t="s">
        <v>336</v>
      </c>
      <c r="P20" s="118"/>
      <c r="Q20" s="118"/>
      <c r="R20" s="118"/>
      <c r="S20" s="118"/>
      <c r="T20" s="118"/>
      <c r="U20" s="118"/>
      <c r="V20" s="154">
        <f t="shared" si="6"/>
        <v>0</v>
      </c>
    </row>
    <row r="21" spans="2:22" x14ac:dyDescent="0.3">
      <c r="B21" s="489">
        <f t="shared" si="7"/>
        <v>14</v>
      </c>
      <c r="C21" s="161" t="s">
        <v>266</v>
      </c>
      <c r="D21" s="143" t="s">
        <v>336</v>
      </c>
      <c r="E21" s="108"/>
      <c r="F21" s="108"/>
      <c r="G21" s="108"/>
      <c r="H21" s="110"/>
      <c r="I21" s="110"/>
      <c r="J21" s="112"/>
      <c r="K21" s="154">
        <f t="shared" si="9"/>
        <v>0</v>
      </c>
      <c r="M21" s="489">
        <f t="shared" si="8"/>
        <v>14</v>
      </c>
      <c r="N21" s="161" t="s">
        <v>266</v>
      </c>
      <c r="O21" s="143" t="s">
        <v>336</v>
      </c>
      <c r="P21" s="118"/>
      <c r="Q21" s="118"/>
      <c r="R21" s="118"/>
      <c r="S21" s="118"/>
      <c r="T21" s="118"/>
      <c r="U21" s="118"/>
      <c r="V21" s="154">
        <f t="shared" si="6"/>
        <v>0</v>
      </c>
    </row>
    <row r="22" spans="2:22" ht="14.5" thickBot="1" x14ac:dyDescent="0.35">
      <c r="B22" s="490">
        <f>B21+1</f>
        <v>15</v>
      </c>
      <c r="C22" s="163" t="s">
        <v>46</v>
      </c>
      <c r="D22" s="253" t="s">
        <v>336</v>
      </c>
      <c r="E22" s="160">
        <f>SUM(E8:E21)</f>
        <v>0</v>
      </c>
      <c r="F22" s="160">
        <f t="shared" ref="F22:J22" si="10">SUM(F8:F21)</f>
        <v>0</v>
      </c>
      <c r="G22" s="160">
        <f t="shared" si="10"/>
        <v>0</v>
      </c>
      <c r="H22" s="160">
        <f t="shared" si="10"/>
        <v>0</v>
      </c>
      <c r="I22" s="160">
        <f t="shared" si="10"/>
        <v>0</v>
      </c>
      <c r="J22" s="160">
        <f t="shared" si="10"/>
        <v>0</v>
      </c>
      <c r="K22" s="153">
        <f>SUM(E22:J22)</f>
        <v>0</v>
      </c>
      <c r="M22" s="490">
        <f>M21+1</f>
        <v>15</v>
      </c>
      <c r="N22" s="163" t="s">
        <v>46</v>
      </c>
      <c r="O22" s="253" t="s">
        <v>336</v>
      </c>
      <c r="P22" s="160">
        <f t="shared" ref="P22:U22" si="11">SUM(P8:P21)</f>
        <v>0</v>
      </c>
      <c r="Q22" s="160">
        <f t="shared" si="11"/>
        <v>0</v>
      </c>
      <c r="R22" s="160">
        <f t="shared" si="11"/>
        <v>0</v>
      </c>
      <c r="S22" s="160">
        <f t="shared" si="11"/>
        <v>0</v>
      </c>
      <c r="T22" s="160">
        <f t="shared" si="11"/>
        <v>0</v>
      </c>
      <c r="U22" s="160">
        <f t="shared" si="11"/>
        <v>0</v>
      </c>
      <c r="V22" s="153">
        <f t="shared" si="6"/>
        <v>0</v>
      </c>
    </row>
    <row r="24" spans="2:22" ht="14.5" thickBot="1" x14ac:dyDescent="0.35"/>
    <row r="25" spans="2:22" x14ac:dyDescent="0.3">
      <c r="B25" s="645" t="str">
        <f>B4</f>
        <v>Year 2024</v>
      </c>
      <c r="C25" s="646"/>
      <c r="D25" s="419"/>
      <c r="E25" s="649" t="str">
        <f>'Key inputs'!D32</f>
        <v>2023 UY</v>
      </c>
      <c r="F25" s="642"/>
      <c r="G25" s="642"/>
      <c r="H25" s="642"/>
      <c r="I25" s="642"/>
      <c r="J25" s="643"/>
      <c r="K25" s="644"/>
      <c r="M25" s="645" t="str">
        <f>M4</f>
        <v>Year 2023</v>
      </c>
      <c r="N25" s="646"/>
      <c r="O25" s="419"/>
      <c r="P25" s="649" t="str">
        <f>'Key inputs'!H32</f>
        <v>2022 UY</v>
      </c>
      <c r="Q25" s="642"/>
      <c r="R25" s="642"/>
      <c r="S25" s="642"/>
      <c r="T25" s="642"/>
      <c r="U25" s="643"/>
      <c r="V25" s="644"/>
    </row>
    <row r="26" spans="2:22" x14ac:dyDescent="0.3">
      <c r="B26" s="647"/>
      <c r="C26" s="648"/>
      <c r="D26" s="318" t="s">
        <v>144</v>
      </c>
      <c r="E26" s="330" t="s">
        <v>330</v>
      </c>
      <c r="F26" s="330" t="s">
        <v>331</v>
      </c>
      <c r="G26" s="331" t="s">
        <v>145</v>
      </c>
      <c r="H26" s="331" t="s">
        <v>332</v>
      </c>
      <c r="I26" s="331" t="s">
        <v>238</v>
      </c>
      <c r="J26" s="332" t="s">
        <v>333</v>
      </c>
      <c r="K26" s="333" t="s">
        <v>334</v>
      </c>
      <c r="M26" s="647"/>
      <c r="N26" s="648"/>
      <c r="O26" s="318" t="s">
        <v>144</v>
      </c>
      <c r="P26" s="330" t="s">
        <v>330</v>
      </c>
      <c r="Q26" s="330" t="s">
        <v>331</v>
      </c>
      <c r="R26" s="331" t="s">
        <v>145</v>
      </c>
      <c r="S26" s="331" t="s">
        <v>332</v>
      </c>
      <c r="T26" s="331" t="s">
        <v>238</v>
      </c>
      <c r="U26" s="332" t="s">
        <v>333</v>
      </c>
      <c r="V26" s="333" t="s">
        <v>334</v>
      </c>
    </row>
    <row r="27" spans="2:22" x14ac:dyDescent="0.3">
      <c r="B27" s="647"/>
      <c r="C27" s="648"/>
      <c r="D27" s="321"/>
      <c r="E27" s="317" t="s">
        <v>152</v>
      </c>
      <c r="F27" s="316" t="s">
        <v>346</v>
      </c>
      <c r="G27" s="316" t="s">
        <v>347</v>
      </c>
      <c r="H27" s="316" t="s">
        <v>348</v>
      </c>
      <c r="I27" s="316" t="s">
        <v>349</v>
      </c>
      <c r="J27" s="316" t="s">
        <v>350</v>
      </c>
      <c r="K27" s="329" t="s">
        <v>351</v>
      </c>
      <c r="M27" s="647"/>
      <c r="N27" s="648"/>
      <c r="O27" s="321"/>
      <c r="P27" s="317" t="s">
        <v>152</v>
      </c>
      <c r="Q27" s="316" t="s">
        <v>346</v>
      </c>
      <c r="R27" s="316" t="s">
        <v>347</v>
      </c>
      <c r="S27" s="316" t="s">
        <v>348</v>
      </c>
      <c r="T27" s="316" t="s">
        <v>349</v>
      </c>
      <c r="U27" s="316" t="s">
        <v>350</v>
      </c>
      <c r="V27" s="329" t="s">
        <v>351</v>
      </c>
    </row>
    <row r="28" spans="2:22" ht="14.5" x14ac:dyDescent="0.3">
      <c r="B28" s="489"/>
      <c r="C28" s="485"/>
      <c r="D28" s="5"/>
      <c r="E28" s="5"/>
      <c r="F28" s="147"/>
      <c r="G28" s="147"/>
      <c r="H28" s="147"/>
      <c r="I28" s="147"/>
      <c r="J28" s="147"/>
      <c r="K28" s="148"/>
      <c r="M28" s="489"/>
      <c r="N28" s="485"/>
      <c r="O28" s="5"/>
      <c r="P28" s="5"/>
      <c r="Q28" s="147"/>
      <c r="R28" s="147"/>
      <c r="S28" s="147"/>
      <c r="T28" s="147"/>
      <c r="U28" s="147"/>
      <c r="V28" s="148"/>
    </row>
    <row r="29" spans="2:22" ht="28" x14ac:dyDescent="0.3">
      <c r="B29" s="489">
        <v>1</v>
      </c>
      <c r="C29" s="547" t="s">
        <v>335</v>
      </c>
      <c r="D29" s="143" t="s">
        <v>336</v>
      </c>
      <c r="E29" s="123"/>
      <c r="F29" s="123"/>
      <c r="G29" s="110"/>
      <c r="H29" s="110"/>
      <c r="I29" s="110"/>
      <c r="J29" s="112"/>
      <c r="K29" s="154">
        <f t="shared" ref="K29" si="12">SUM(E29:J29)</f>
        <v>0</v>
      </c>
      <c r="M29" s="489">
        <v>1</v>
      </c>
      <c r="N29" s="547" t="s">
        <v>335</v>
      </c>
      <c r="O29" s="143" t="s">
        <v>336</v>
      </c>
      <c r="P29" s="118"/>
      <c r="Q29" s="118"/>
      <c r="R29" s="118"/>
      <c r="S29" s="118"/>
      <c r="T29" s="118"/>
      <c r="U29" s="118"/>
      <c r="V29" s="154">
        <f t="shared" ref="V29" si="13">SUM(P29:U29)</f>
        <v>0</v>
      </c>
    </row>
    <row r="30" spans="2:22" x14ac:dyDescent="0.3">
      <c r="B30" s="489">
        <f t="shared" ref="B30:B37" si="14">B29+1</f>
        <v>2</v>
      </c>
      <c r="C30" s="162" t="s">
        <v>337</v>
      </c>
      <c r="D30" s="143" t="s">
        <v>336</v>
      </c>
      <c r="E30" s="108"/>
      <c r="F30" s="108"/>
      <c r="G30" s="108"/>
      <c r="H30" s="108"/>
      <c r="I30" s="108"/>
      <c r="J30" s="112"/>
      <c r="K30" s="154">
        <f t="shared" ref="K30:K37" si="15">SUM(E30:J30)</f>
        <v>0</v>
      </c>
      <c r="M30" s="489">
        <f t="shared" ref="M30:M37" si="16">M29+1</f>
        <v>2</v>
      </c>
      <c r="N30" s="162" t="s">
        <v>337</v>
      </c>
      <c r="O30" s="143" t="s">
        <v>336</v>
      </c>
      <c r="P30" s="118"/>
      <c r="Q30" s="118"/>
      <c r="R30" s="118"/>
      <c r="S30" s="118"/>
      <c r="T30" s="118"/>
      <c r="U30" s="118"/>
      <c r="V30" s="154">
        <f t="shared" ref="V30:V37" si="17">SUM(P30:U30)</f>
        <v>0</v>
      </c>
    </row>
    <row r="31" spans="2:22" x14ac:dyDescent="0.3">
      <c r="B31" s="489">
        <f t="shared" si="14"/>
        <v>3</v>
      </c>
      <c r="C31" s="162" t="s">
        <v>338</v>
      </c>
      <c r="D31" s="143" t="s">
        <v>336</v>
      </c>
      <c r="E31" s="142"/>
      <c r="F31" s="110"/>
      <c r="G31" s="110"/>
      <c r="H31" s="110"/>
      <c r="I31" s="110"/>
      <c r="J31" s="112"/>
      <c r="K31" s="154">
        <f t="shared" si="15"/>
        <v>0</v>
      </c>
      <c r="M31" s="489">
        <f t="shared" si="16"/>
        <v>3</v>
      </c>
      <c r="N31" s="162" t="s">
        <v>338</v>
      </c>
      <c r="O31" s="143" t="s">
        <v>336</v>
      </c>
      <c r="P31" s="118"/>
      <c r="Q31" s="118"/>
      <c r="R31" s="118"/>
      <c r="S31" s="118"/>
      <c r="T31" s="118"/>
      <c r="U31" s="118"/>
      <c r="V31" s="154">
        <f t="shared" si="17"/>
        <v>0</v>
      </c>
    </row>
    <row r="32" spans="2:22" x14ac:dyDescent="0.3">
      <c r="B32" s="489">
        <f t="shared" si="14"/>
        <v>4</v>
      </c>
      <c r="C32" s="162" t="s">
        <v>339</v>
      </c>
      <c r="D32" s="143" t="s">
        <v>336</v>
      </c>
      <c r="E32" s="123"/>
      <c r="F32" s="110"/>
      <c r="G32" s="110"/>
      <c r="H32" s="110"/>
      <c r="I32" s="110"/>
      <c r="J32" s="112"/>
      <c r="K32" s="154">
        <f t="shared" si="15"/>
        <v>0</v>
      </c>
      <c r="M32" s="489">
        <f t="shared" si="16"/>
        <v>4</v>
      </c>
      <c r="N32" s="162" t="s">
        <v>339</v>
      </c>
      <c r="O32" s="143" t="s">
        <v>336</v>
      </c>
      <c r="P32" s="118"/>
      <c r="Q32" s="118"/>
      <c r="R32" s="118"/>
      <c r="S32" s="118"/>
      <c r="T32" s="118"/>
      <c r="U32" s="118"/>
      <c r="V32" s="154">
        <f t="shared" si="17"/>
        <v>0</v>
      </c>
    </row>
    <row r="33" spans="2:22" x14ac:dyDescent="0.3">
      <c r="B33" s="489">
        <f t="shared" si="14"/>
        <v>5</v>
      </c>
      <c r="C33" s="162" t="s">
        <v>340</v>
      </c>
      <c r="D33" s="143" t="s">
        <v>336</v>
      </c>
      <c r="E33" s="108"/>
      <c r="F33" s="108"/>
      <c r="G33" s="108"/>
      <c r="H33" s="110"/>
      <c r="I33" s="110"/>
      <c r="J33" s="112"/>
      <c r="K33" s="154">
        <f t="shared" si="15"/>
        <v>0</v>
      </c>
      <c r="M33" s="489">
        <f t="shared" si="16"/>
        <v>5</v>
      </c>
      <c r="N33" s="162" t="s">
        <v>340</v>
      </c>
      <c r="O33" s="143" t="s">
        <v>336</v>
      </c>
      <c r="P33" s="118"/>
      <c r="Q33" s="118"/>
      <c r="R33" s="118"/>
      <c r="S33" s="118"/>
      <c r="T33" s="118"/>
      <c r="U33" s="118"/>
      <c r="V33" s="154">
        <f t="shared" si="17"/>
        <v>0</v>
      </c>
    </row>
    <row r="34" spans="2:22" x14ac:dyDescent="0.3">
      <c r="B34" s="489">
        <f t="shared" si="14"/>
        <v>6</v>
      </c>
      <c r="C34" s="162" t="s">
        <v>341</v>
      </c>
      <c r="D34" s="143" t="s">
        <v>336</v>
      </c>
      <c r="E34" s="123"/>
      <c r="F34" s="110"/>
      <c r="G34" s="108"/>
      <c r="H34" s="110"/>
      <c r="I34" s="110"/>
      <c r="J34" s="112"/>
      <c r="K34" s="154">
        <f t="shared" si="15"/>
        <v>0</v>
      </c>
      <c r="M34" s="489">
        <f t="shared" si="16"/>
        <v>6</v>
      </c>
      <c r="N34" s="162" t="s">
        <v>341</v>
      </c>
      <c r="O34" s="143" t="s">
        <v>336</v>
      </c>
      <c r="P34" s="118"/>
      <c r="Q34" s="118"/>
      <c r="R34" s="118"/>
      <c r="S34" s="118"/>
      <c r="T34" s="118"/>
      <c r="U34" s="118"/>
      <c r="V34" s="154">
        <f t="shared" si="17"/>
        <v>0</v>
      </c>
    </row>
    <row r="35" spans="2:22" x14ac:dyDescent="0.3">
      <c r="B35" s="489">
        <f t="shared" si="14"/>
        <v>7</v>
      </c>
      <c r="C35" s="162" t="s">
        <v>342</v>
      </c>
      <c r="D35" s="143" t="s">
        <v>336</v>
      </c>
      <c r="E35" s="145"/>
      <c r="F35" s="113"/>
      <c r="G35" s="114"/>
      <c r="H35" s="113"/>
      <c r="I35" s="113"/>
      <c r="J35" s="115"/>
      <c r="K35" s="154">
        <f t="shared" si="15"/>
        <v>0</v>
      </c>
      <c r="M35" s="489">
        <f t="shared" si="16"/>
        <v>7</v>
      </c>
      <c r="N35" s="162" t="s">
        <v>342</v>
      </c>
      <c r="O35" s="143" t="s">
        <v>336</v>
      </c>
      <c r="P35" s="118"/>
      <c r="Q35" s="118"/>
      <c r="R35" s="118"/>
      <c r="S35" s="118"/>
      <c r="T35" s="118"/>
      <c r="U35" s="118"/>
      <c r="V35" s="154">
        <f t="shared" si="17"/>
        <v>0</v>
      </c>
    </row>
    <row r="36" spans="2:22" x14ac:dyDescent="0.3">
      <c r="B36" s="489">
        <f t="shared" si="14"/>
        <v>8</v>
      </c>
      <c r="C36" s="162" t="s">
        <v>343</v>
      </c>
      <c r="D36" s="143" t="s">
        <v>336</v>
      </c>
      <c r="E36" s="108"/>
      <c r="F36" s="108"/>
      <c r="G36" s="108"/>
      <c r="H36" s="113"/>
      <c r="I36" s="113"/>
      <c r="J36" s="115"/>
      <c r="K36" s="154">
        <f t="shared" si="15"/>
        <v>0</v>
      </c>
      <c r="M36" s="489">
        <f t="shared" si="16"/>
        <v>8</v>
      </c>
      <c r="N36" s="162" t="s">
        <v>343</v>
      </c>
      <c r="O36" s="143" t="s">
        <v>336</v>
      </c>
      <c r="P36" s="118"/>
      <c r="Q36" s="118"/>
      <c r="R36" s="118"/>
      <c r="S36" s="118"/>
      <c r="T36" s="118"/>
      <c r="U36" s="118"/>
      <c r="V36" s="154">
        <f t="shared" si="17"/>
        <v>0</v>
      </c>
    </row>
    <row r="37" spans="2:22" x14ac:dyDescent="0.3">
      <c r="B37" s="489">
        <f t="shared" si="14"/>
        <v>9</v>
      </c>
      <c r="C37" s="162" t="s">
        <v>245</v>
      </c>
      <c r="D37" s="143" t="s">
        <v>336</v>
      </c>
      <c r="E37" s="123"/>
      <c r="F37" s="110"/>
      <c r="G37" s="546"/>
      <c r="H37" s="110"/>
      <c r="I37" s="110"/>
      <c r="J37" s="112"/>
      <c r="K37" s="154">
        <f t="shared" si="15"/>
        <v>0</v>
      </c>
      <c r="M37" s="489">
        <f t="shared" si="16"/>
        <v>9</v>
      </c>
      <c r="N37" s="162" t="s">
        <v>245</v>
      </c>
      <c r="O37" s="143" t="s">
        <v>336</v>
      </c>
      <c r="P37" s="118"/>
      <c r="Q37" s="118"/>
      <c r="R37" s="118"/>
      <c r="S37" s="118"/>
      <c r="T37" s="118"/>
      <c r="U37" s="118"/>
      <c r="V37" s="154">
        <f t="shared" si="17"/>
        <v>0</v>
      </c>
    </row>
    <row r="38" spans="2:22" x14ac:dyDescent="0.3">
      <c r="B38" s="489">
        <f>B37+1</f>
        <v>10</v>
      </c>
      <c r="C38" s="161" t="s">
        <v>344</v>
      </c>
      <c r="D38" s="143" t="s">
        <v>336</v>
      </c>
      <c r="E38" s="142"/>
      <c r="F38" s="108"/>
      <c r="G38" s="108"/>
      <c r="H38" s="108"/>
      <c r="I38" s="116"/>
      <c r="J38" s="117"/>
      <c r="K38" s="156">
        <f t="shared" ref="K38:K43" si="18">SUM(E38:J38)</f>
        <v>0</v>
      </c>
      <c r="M38" s="489">
        <f>M37+1</f>
        <v>10</v>
      </c>
      <c r="N38" s="161" t="s">
        <v>344</v>
      </c>
      <c r="O38" s="143" t="s">
        <v>336</v>
      </c>
      <c r="P38" s="118"/>
      <c r="Q38" s="118"/>
      <c r="R38" s="118"/>
      <c r="S38" s="118"/>
      <c r="T38" s="118"/>
      <c r="U38" s="118"/>
      <c r="V38" s="156">
        <f t="shared" ref="V38:V43" si="19">SUM(P38:U38)</f>
        <v>0</v>
      </c>
    </row>
    <row r="39" spans="2:22" x14ac:dyDescent="0.3">
      <c r="B39" s="489">
        <f>B38+1</f>
        <v>11</v>
      </c>
      <c r="C39" s="161" t="s">
        <v>257</v>
      </c>
      <c r="D39" s="143" t="s">
        <v>336</v>
      </c>
      <c r="E39" s="123"/>
      <c r="F39" s="110"/>
      <c r="G39" s="110"/>
      <c r="H39" s="110"/>
      <c r="I39" s="110"/>
      <c r="J39" s="112"/>
      <c r="K39" s="154">
        <f t="shared" si="18"/>
        <v>0</v>
      </c>
      <c r="M39" s="489">
        <f>M38+1</f>
        <v>11</v>
      </c>
      <c r="N39" s="161" t="s">
        <v>257</v>
      </c>
      <c r="O39" s="143" t="s">
        <v>336</v>
      </c>
      <c r="P39" s="118"/>
      <c r="Q39" s="118"/>
      <c r="R39" s="118"/>
      <c r="S39" s="118"/>
      <c r="T39" s="118"/>
      <c r="U39" s="118"/>
      <c r="V39" s="154">
        <f t="shared" si="19"/>
        <v>0</v>
      </c>
    </row>
    <row r="40" spans="2:22" x14ac:dyDescent="0.3">
      <c r="B40" s="489">
        <f t="shared" ref="B40:B42" si="20">B39+1</f>
        <v>12</v>
      </c>
      <c r="C40" s="161" t="s">
        <v>259</v>
      </c>
      <c r="D40" s="143" t="s">
        <v>336</v>
      </c>
      <c r="E40" s="123"/>
      <c r="F40" s="110"/>
      <c r="G40" s="110"/>
      <c r="H40" s="110"/>
      <c r="I40" s="112"/>
      <c r="J40" s="112"/>
      <c r="K40" s="154">
        <f t="shared" si="18"/>
        <v>0</v>
      </c>
      <c r="M40" s="489">
        <f t="shared" ref="M40:M42" si="21">M39+1</f>
        <v>12</v>
      </c>
      <c r="N40" s="161" t="s">
        <v>259</v>
      </c>
      <c r="O40" s="143" t="s">
        <v>336</v>
      </c>
      <c r="P40" s="118"/>
      <c r="Q40" s="118"/>
      <c r="R40" s="118"/>
      <c r="S40" s="118"/>
      <c r="T40" s="118"/>
      <c r="U40" s="118"/>
      <c r="V40" s="154">
        <f t="shared" si="19"/>
        <v>0</v>
      </c>
    </row>
    <row r="41" spans="2:22" x14ac:dyDescent="0.3">
      <c r="B41" s="489">
        <f t="shared" si="20"/>
        <v>13</v>
      </c>
      <c r="C41" s="161" t="s">
        <v>345</v>
      </c>
      <c r="D41" s="143" t="s">
        <v>336</v>
      </c>
      <c r="E41" s="123"/>
      <c r="F41" s="110"/>
      <c r="G41" s="110"/>
      <c r="H41" s="110"/>
      <c r="I41" s="110"/>
      <c r="J41" s="112"/>
      <c r="K41" s="154">
        <f t="shared" si="18"/>
        <v>0</v>
      </c>
      <c r="M41" s="489">
        <f t="shared" si="21"/>
        <v>13</v>
      </c>
      <c r="N41" s="161" t="s">
        <v>345</v>
      </c>
      <c r="O41" s="143" t="s">
        <v>336</v>
      </c>
      <c r="P41" s="118"/>
      <c r="Q41" s="118"/>
      <c r="R41" s="118"/>
      <c r="S41" s="118"/>
      <c r="T41" s="118"/>
      <c r="U41" s="118"/>
      <c r="V41" s="154">
        <f t="shared" si="19"/>
        <v>0</v>
      </c>
    </row>
    <row r="42" spans="2:22" x14ac:dyDescent="0.3">
      <c r="B42" s="489">
        <f t="shared" si="20"/>
        <v>14</v>
      </c>
      <c r="C42" s="161" t="s">
        <v>266</v>
      </c>
      <c r="D42" s="143" t="s">
        <v>336</v>
      </c>
      <c r="E42" s="108"/>
      <c r="F42" s="108"/>
      <c r="G42" s="108"/>
      <c r="H42" s="110"/>
      <c r="I42" s="110"/>
      <c r="J42" s="112"/>
      <c r="K42" s="154">
        <f t="shared" si="18"/>
        <v>0</v>
      </c>
      <c r="M42" s="489">
        <f t="shared" si="21"/>
        <v>14</v>
      </c>
      <c r="N42" s="161" t="s">
        <v>266</v>
      </c>
      <c r="O42" s="143" t="s">
        <v>336</v>
      </c>
      <c r="P42" s="118"/>
      <c r="Q42" s="118"/>
      <c r="R42" s="118"/>
      <c r="S42" s="118"/>
      <c r="T42" s="118"/>
      <c r="U42" s="118"/>
      <c r="V42" s="154">
        <f t="shared" si="19"/>
        <v>0</v>
      </c>
    </row>
    <row r="43" spans="2:22" ht="14.5" thickBot="1" x14ac:dyDescent="0.35">
      <c r="B43" s="490">
        <f>B42+1</f>
        <v>15</v>
      </c>
      <c r="C43" s="163" t="s">
        <v>46</v>
      </c>
      <c r="D43" s="253" t="s">
        <v>336</v>
      </c>
      <c r="E43" s="160">
        <f t="shared" ref="E43:J43" si="22">SUM(E29:E42)</f>
        <v>0</v>
      </c>
      <c r="F43" s="160">
        <f t="shared" si="22"/>
        <v>0</v>
      </c>
      <c r="G43" s="160">
        <f t="shared" si="22"/>
        <v>0</v>
      </c>
      <c r="H43" s="160">
        <f t="shared" si="22"/>
        <v>0</v>
      </c>
      <c r="I43" s="160">
        <f t="shared" si="22"/>
        <v>0</v>
      </c>
      <c r="J43" s="160">
        <f t="shared" si="22"/>
        <v>0</v>
      </c>
      <c r="K43" s="153">
        <f t="shared" si="18"/>
        <v>0</v>
      </c>
      <c r="M43" s="490">
        <f>M42+1</f>
        <v>15</v>
      </c>
      <c r="N43" s="163" t="s">
        <v>46</v>
      </c>
      <c r="O43" s="253" t="s">
        <v>336</v>
      </c>
      <c r="P43" s="160">
        <f t="shared" ref="P43:U43" si="23">SUM(P29:P42)</f>
        <v>0</v>
      </c>
      <c r="Q43" s="160">
        <f t="shared" si="23"/>
        <v>0</v>
      </c>
      <c r="R43" s="160">
        <f t="shared" si="23"/>
        <v>0</v>
      </c>
      <c r="S43" s="160">
        <f t="shared" si="23"/>
        <v>0</v>
      </c>
      <c r="T43" s="160">
        <f t="shared" si="23"/>
        <v>0</v>
      </c>
      <c r="U43" s="160">
        <f t="shared" si="23"/>
        <v>0</v>
      </c>
      <c r="V43" s="153">
        <f t="shared" si="19"/>
        <v>0</v>
      </c>
    </row>
    <row r="45" spans="2:22" ht="14.5" thickBot="1" x14ac:dyDescent="0.35"/>
    <row r="46" spans="2:22" x14ac:dyDescent="0.3">
      <c r="B46" s="645" t="str">
        <f>B25</f>
        <v>Year 2024</v>
      </c>
      <c r="C46" s="646"/>
      <c r="D46" s="419"/>
      <c r="E46" s="649" t="str">
        <f>'Key inputs'!E32</f>
        <v>2022 UY</v>
      </c>
      <c r="F46" s="642"/>
      <c r="G46" s="642"/>
      <c r="H46" s="642"/>
      <c r="I46" s="642"/>
      <c r="J46" s="643"/>
      <c r="K46" s="644"/>
      <c r="M46" s="645" t="str">
        <f>M25</f>
        <v>Year 2023</v>
      </c>
      <c r="N46" s="646"/>
      <c r="O46" s="419"/>
      <c r="P46" s="649" t="str">
        <f>'Key inputs'!I32</f>
        <v>2021 UY</v>
      </c>
      <c r="Q46" s="642"/>
      <c r="R46" s="642"/>
      <c r="S46" s="642"/>
      <c r="T46" s="642"/>
      <c r="U46" s="643"/>
      <c r="V46" s="644"/>
    </row>
    <row r="47" spans="2:22" x14ac:dyDescent="0.3">
      <c r="B47" s="647"/>
      <c r="C47" s="648"/>
      <c r="D47" s="318" t="s">
        <v>144</v>
      </c>
      <c r="E47" s="330" t="s">
        <v>330</v>
      </c>
      <c r="F47" s="330" t="s">
        <v>331</v>
      </c>
      <c r="G47" s="331" t="s">
        <v>145</v>
      </c>
      <c r="H47" s="331" t="s">
        <v>332</v>
      </c>
      <c r="I47" s="331" t="s">
        <v>238</v>
      </c>
      <c r="J47" s="332" t="s">
        <v>333</v>
      </c>
      <c r="K47" s="333" t="s">
        <v>334</v>
      </c>
      <c r="M47" s="647"/>
      <c r="N47" s="648"/>
      <c r="O47" s="318" t="s">
        <v>144</v>
      </c>
      <c r="P47" s="330" t="s">
        <v>330</v>
      </c>
      <c r="Q47" s="330" t="s">
        <v>331</v>
      </c>
      <c r="R47" s="331" t="s">
        <v>145</v>
      </c>
      <c r="S47" s="331" t="s">
        <v>332</v>
      </c>
      <c r="T47" s="331" t="s">
        <v>238</v>
      </c>
      <c r="U47" s="332" t="s">
        <v>333</v>
      </c>
      <c r="V47" s="333" t="s">
        <v>334</v>
      </c>
    </row>
    <row r="48" spans="2:22" x14ac:dyDescent="0.3">
      <c r="B48" s="647"/>
      <c r="C48" s="648"/>
      <c r="D48" s="321"/>
      <c r="E48" s="317" t="s">
        <v>352</v>
      </c>
      <c r="F48" s="316" t="s">
        <v>353</v>
      </c>
      <c r="G48" s="316" t="s">
        <v>354</v>
      </c>
      <c r="H48" s="316" t="s">
        <v>355</v>
      </c>
      <c r="I48" s="316" t="s">
        <v>356</v>
      </c>
      <c r="J48" s="316" t="s">
        <v>357</v>
      </c>
      <c r="K48" s="329" t="s">
        <v>358</v>
      </c>
      <c r="M48" s="647"/>
      <c r="N48" s="648"/>
      <c r="O48" s="321"/>
      <c r="P48" s="317" t="s">
        <v>352</v>
      </c>
      <c r="Q48" s="316" t="s">
        <v>353</v>
      </c>
      <c r="R48" s="316" t="s">
        <v>354</v>
      </c>
      <c r="S48" s="316" t="s">
        <v>355</v>
      </c>
      <c r="T48" s="316" t="s">
        <v>356</v>
      </c>
      <c r="U48" s="316" t="s">
        <v>357</v>
      </c>
      <c r="V48" s="329" t="s">
        <v>358</v>
      </c>
    </row>
    <row r="49" spans="2:22" ht="14.5" x14ac:dyDescent="0.3">
      <c r="B49" s="489"/>
      <c r="C49" s="485"/>
      <c r="D49" s="5"/>
      <c r="E49" s="5"/>
      <c r="F49" s="147"/>
      <c r="G49" s="147"/>
      <c r="H49" s="147"/>
      <c r="I49" s="147"/>
      <c r="J49" s="147"/>
      <c r="K49" s="148"/>
      <c r="M49" s="489"/>
      <c r="N49" s="485"/>
      <c r="O49" s="5"/>
      <c r="P49" s="5"/>
      <c r="Q49" s="147"/>
      <c r="R49" s="147"/>
      <c r="S49" s="147"/>
      <c r="T49" s="147"/>
      <c r="U49" s="147"/>
      <c r="V49" s="148"/>
    </row>
    <row r="50" spans="2:22" ht="28" x14ac:dyDescent="0.3">
      <c r="B50" s="489">
        <v>1</v>
      </c>
      <c r="C50" s="547" t="s">
        <v>335</v>
      </c>
      <c r="D50" s="143" t="s">
        <v>336</v>
      </c>
      <c r="E50" s="123"/>
      <c r="F50" s="123"/>
      <c r="G50" s="110"/>
      <c r="H50" s="110"/>
      <c r="I50" s="110"/>
      <c r="J50" s="112"/>
      <c r="K50" s="154">
        <f t="shared" ref="K50" si="24">SUM(E50:J50)</f>
        <v>0</v>
      </c>
      <c r="M50" s="489">
        <v>1</v>
      </c>
      <c r="N50" s="547" t="s">
        <v>335</v>
      </c>
      <c r="O50" s="143" t="s">
        <v>336</v>
      </c>
      <c r="P50" s="118"/>
      <c r="Q50" s="118"/>
      <c r="R50" s="118"/>
      <c r="S50" s="118"/>
      <c r="T50" s="118"/>
      <c r="U50" s="118"/>
      <c r="V50" s="154">
        <f t="shared" ref="V50" si="25">SUM(P50:U50)</f>
        <v>0</v>
      </c>
    </row>
    <row r="51" spans="2:22" x14ac:dyDescent="0.3">
      <c r="B51" s="489">
        <f t="shared" ref="B51:B58" si="26">B50+1</f>
        <v>2</v>
      </c>
      <c r="C51" s="162" t="s">
        <v>337</v>
      </c>
      <c r="D51" s="143" t="s">
        <v>336</v>
      </c>
      <c r="E51" s="108"/>
      <c r="F51" s="108"/>
      <c r="G51" s="108"/>
      <c r="H51" s="108"/>
      <c r="I51" s="108"/>
      <c r="J51" s="112"/>
      <c r="K51" s="154">
        <f t="shared" ref="K51:K60" si="27">SUM(E51:J51)</f>
        <v>0</v>
      </c>
      <c r="M51" s="489">
        <f t="shared" ref="M51:M58" si="28">M50+1</f>
        <v>2</v>
      </c>
      <c r="N51" s="162" t="s">
        <v>337</v>
      </c>
      <c r="O51" s="143" t="s">
        <v>336</v>
      </c>
      <c r="P51" s="118"/>
      <c r="Q51" s="118"/>
      <c r="R51" s="118"/>
      <c r="S51" s="118"/>
      <c r="T51" s="118"/>
      <c r="U51" s="118"/>
      <c r="V51" s="154">
        <f t="shared" ref="V51:V58" si="29">SUM(P51:U51)</f>
        <v>0</v>
      </c>
    </row>
    <row r="52" spans="2:22" x14ac:dyDescent="0.3">
      <c r="B52" s="489">
        <f t="shared" si="26"/>
        <v>3</v>
      </c>
      <c r="C52" s="162" t="s">
        <v>338</v>
      </c>
      <c r="D52" s="143" t="s">
        <v>336</v>
      </c>
      <c r="E52" s="142"/>
      <c r="F52" s="110"/>
      <c r="G52" s="110"/>
      <c r="H52" s="110"/>
      <c r="I52" s="110"/>
      <c r="J52" s="112"/>
      <c r="K52" s="154">
        <f t="shared" si="27"/>
        <v>0</v>
      </c>
      <c r="M52" s="489">
        <f t="shared" si="28"/>
        <v>3</v>
      </c>
      <c r="N52" s="162" t="s">
        <v>338</v>
      </c>
      <c r="O52" s="143" t="s">
        <v>336</v>
      </c>
      <c r="P52" s="118"/>
      <c r="Q52" s="118"/>
      <c r="R52" s="118"/>
      <c r="S52" s="118"/>
      <c r="T52" s="118"/>
      <c r="U52" s="118"/>
      <c r="V52" s="154">
        <f t="shared" si="29"/>
        <v>0</v>
      </c>
    </row>
    <row r="53" spans="2:22" x14ac:dyDescent="0.3">
      <c r="B53" s="489">
        <f t="shared" si="26"/>
        <v>4</v>
      </c>
      <c r="C53" s="162" t="s">
        <v>339</v>
      </c>
      <c r="D53" s="143" t="s">
        <v>336</v>
      </c>
      <c r="E53" s="123"/>
      <c r="F53" s="110"/>
      <c r="G53" s="110"/>
      <c r="H53" s="110"/>
      <c r="I53" s="110"/>
      <c r="J53" s="112"/>
      <c r="K53" s="154">
        <f t="shared" si="27"/>
        <v>0</v>
      </c>
      <c r="M53" s="489">
        <f t="shared" si="28"/>
        <v>4</v>
      </c>
      <c r="N53" s="162" t="s">
        <v>339</v>
      </c>
      <c r="O53" s="143" t="s">
        <v>336</v>
      </c>
      <c r="P53" s="118"/>
      <c r="Q53" s="118"/>
      <c r="R53" s="118"/>
      <c r="S53" s="118"/>
      <c r="T53" s="118"/>
      <c r="U53" s="118"/>
      <c r="V53" s="154">
        <f t="shared" si="29"/>
        <v>0</v>
      </c>
    </row>
    <row r="54" spans="2:22" x14ac:dyDescent="0.3">
      <c r="B54" s="489">
        <f t="shared" si="26"/>
        <v>5</v>
      </c>
      <c r="C54" s="162" t="s">
        <v>340</v>
      </c>
      <c r="D54" s="143" t="s">
        <v>336</v>
      </c>
      <c r="E54" s="108"/>
      <c r="F54" s="108"/>
      <c r="G54" s="108"/>
      <c r="H54" s="110"/>
      <c r="I54" s="110"/>
      <c r="J54" s="112"/>
      <c r="K54" s="154">
        <f t="shared" si="27"/>
        <v>0</v>
      </c>
      <c r="M54" s="489">
        <f t="shared" si="28"/>
        <v>5</v>
      </c>
      <c r="N54" s="162" t="s">
        <v>340</v>
      </c>
      <c r="O54" s="143" t="s">
        <v>336</v>
      </c>
      <c r="P54" s="118"/>
      <c r="Q54" s="118"/>
      <c r="R54" s="118"/>
      <c r="S54" s="118"/>
      <c r="T54" s="118"/>
      <c r="U54" s="118"/>
      <c r="V54" s="154">
        <f t="shared" si="29"/>
        <v>0</v>
      </c>
    </row>
    <row r="55" spans="2:22" x14ac:dyDescent="0.3">
      <c r="B55" s="489">
        <f t="shared" si="26"/>
        <v>6</v>
      </c>
      <c r="C55" s="162" t="s">
        <v>341</v>
      </c>
      <c r="D55" s="143" t="s">
        <v>336</v>
      </c>
      <c r="E55" s="123"/>
      <c r="F55" s="110"/>
      <c r="G55" s="108"/>
      <c r="H55" s="110"/>
      <c r="I55" s="110"/>
      <c r="J55" s="112"/>
      <c r="K55" s="154">
        <f t="shared" si="27"/>
        <v>0</v>
      </c>
      <c r="M55" s="489">
        <f t="shared" si="28"/>
        <v>6</v>
      </c>
      <c r="N55" s="162" t="s">
        <v>341</v>
      </c>
      <c r="O55" s="143" t="s">
        <v>336</v>
      </c>
      <c r="P55" s="118"/>
      <c r="Q55" s="118"/>
      <c r="R55" s="118"/>
      <c r="S55" s="118"/>
      <c r="T55" s="118"/>
      <c r="U55" s="118"/>
      <c r="V55" s="154">
        <f t="shared" si="29"/>
        <v>0</v>
      </c>
    </row>
    <row r="56" spans="2:22" x14ac:dyDescent="0.3">
      <c r="B56" s="489">
        <f t="shared" si="26"/>
        <v>7</v>
      </c>
      <c r="C56" s="162" t="s">
        <v>342</v>
      </c>
      <c r="D56" s="143" t="s">
        <v>336</v>
      </c>
      <c r="E56" s="145"/>
      <c r="F56" s="113"/>
      <c r="G56" s="114"/>
      <c r="H56" s="113"/>
      <c r="I56" s="113"/>
      <c r="J56" s="115"/>
      <c r="K56" s="155">
        <f t="shared" si="27"/>
        <v>0</v>
      </c>
      <c r="M56" s="489">
        <f t="shared" si="28"/>
        <v>7</v>
      </c>
      <c r="N56" s="162" t="s">
        <v>342</v>
      </c>
      <c r="O56" s="143" t="s">
        <v>336</v>
      </c>
      <c r="P56" s="118"/>
      <c r="Q56" s="118"/>
      <c r="R56" s="118"/>
      <c r="S56" s="118"/>
      <c r="T56" s="118"/>
      <c r="U56" s="118"/>
      <c r="V56" s="154">
        <f t="shared" si="29"/>
        <v>0</v>
      </c>
    </row>
    <row r="57" spans="2:22" x14ac:dyDescent="0.3">
      <c r="B57" s="489">
        <f t="shared" si="26"/>
        <v>8</v>
      </c>
      <c r="C57" s="162" t="s">
        <v>343</v>
      </c>
      <c r="D57" s="143" t="s">
        <v>336</v>
      </c>
      <c r="E57" s="108"/>
      <c r="F57" s="108"/>
      <c r="G57" s="108"/>
      <c r="H57" s="113"/>
      <c r="I57" s="113"/>
      <c r="J57" s="115"/>
      <c r="K57" s="155">
        <f t="shared" si="27"/>
        <v>0</v>
      </c>
      <c r="M57" s="489">
        <f t="shared" si="28"/>
        <v>8</v>
      </c>
      <c r="N57" s="162" t="s">
        <v>343</v>
      </c>
      <c r="O57" s="143" t="s">
        <v>336</v>
      </c>
      <c r="P57" s="118"/>
      <c r="Q57" s="118"/>
      <c r="R57" s="118"/>
      <c r="S57" s="118"/>
      <c r="T57" s="118"/>
      <c r="U57" s="118"/>
      <c r="V57" s="154">
        <f t="shared" si="29"/>
        <v>0</v>
      </c>
    </row>
    <row r="58" spans="2:22" x14ac:dyDescent="0.3">
      <c r="B58" s="489">
        <f t="shared" si="26"/>
        <v>9</v>
      </c>
      <c r="C58" s="162" t="s">
        <v>245</v>
      </c>
      <c r="D58" s="143" t="s">
        <v>336</v>
      </c>
      <c r="E58" s="123"/>
      <c r="F58" s="110"/>
      <c r="G58" s="546"/>
      <c r="H58" s="110"/>
      <c r="I58" s="110"/>
      <c r="J58" s="112"/>
      <c r="K58" s="155">
        <f t="shared" si="27"/>
        <v>0</v>
      </c>
      <c r="M58" s="489">
        <f t="shared" si="28"/>
        <v>9</v>
      </c>
      <c r="N58" s="162" t="s">
        <v>245</v>
      </c>
      <c r="O58" s="143" t="s">
        <v>336</v>
      </c>
      <c r="P58" s="118"/>
      <c r="Q58" s="118"/>
      <c r="R58" s="118"/>
      <c r="S58" s="118"/>
      <c r="T58" s="118"/>
      <c r="U58" s="118"/>
      <c r="V58" s="154">
        <f t="shared" si="29"/>
        <v>0</v>
      </c>
    </row>
    <row r="59" spans="2:22" x14ac:dyDescent="0.3">
      <c r="B59" s="489">
        <f>B58+1</f>
        <v>10</v>
      </c>
      <c r="C59" s="161" t="s">
        <v>344</v>
      </c>
      <c r="D59" s="143" t="s">
        <v>336</v>
      </c>
      <c r="E59" s="142"/>
      <c r="F59" s="108"/>
      <c r="G59" s="108"/>
      <c r="H59" s="108"/>
      <c r="I59" s="116"/>
      <c r="J59" s="117"/>
      <c r="K59" s="155">
        <f t="shared" si="27"/>
        <v>0</v>
      </c>
      <c r="M59" s="489">
        <f>M58+1</f>
        <v>10</v>
      </c>
      <c r="N59" s="161" t="s">
        <v>344</v>
      </c>
      <c r="O59" s="143" t="s">
        <v>336</v>
      </c>
      <c r="P59" s="118"/>
      <c r="Q59" s="118"/>
      <c r="R59" s="118"/>
      <c r="S59" s="118"/>
      <c r="T59" s="118"/>
      <c r="U59" s="118"/>
      <c r="V59" s="156">
        <f t="shared" ref="V59:V64" si="30">SUM(P59:U59)</f>
        <v>0</v>
      </c>
    </row>
    <row r="60" spans="2:22" x14ac:dyDescent="0.3">
      <c r="B60" s="489">
        <f>B59+1</f>
        <v>11</v>
      </c>
      <c r="C60" s="161" t="s">
        <v>257</v>
      </c>
      <c r="D60" s="143" t="s">
        <v>336</v>
      </c>
      <c r="E60" s="123"/>
      <c r="F60" s="110"/>
      <c r="G60" s="110"/>
      <c r="H60" s="110"/>
      <c r="I60" s="110"/>
      <c r="J60" s="112"/>
      <c r="K60" s="155">
        <f t="shared" si="27"/>
        <v>0</v>
      </c>
      <c r="M60" s="489">
        <f>M59+1</f>
        <v>11</v>
      </c>
      <c r="N60" s="161" t="s">
        <v>257</v>
      </c>
      <c r="O60" s="143" t="s">
        <v>336</v>
      </c>
      <c r="P60" s="118"/>
      <c r="Q60" s="118"/>
      <c r="R60" s="118"/>
      <c r="S60" s="118"/>
      <c r="T60" s="118"/>
      <c r="U60" s="118"/>
      <c r="V60" s="154">
        <f t="shared" si="30"/>
        <v>0</v>
      </c>
    </row>
    <row r="61" spans="2:22" x14ac:dyDescent="0.3">
      <c r="B61" s="489">
        <f t="shared" ref="B61:B63" si="31">B60+1</f>
        <v>12</v>
      </c>
      <c r="C61" s="161" t="s">
        <v>259</v>
      </c>
      <c r="D61" s="143" t="s">
        <v>336</v>
      </c>
      <c r="E61" s="123"/>
      <c r="F61" s="110"/>
      <c r="G61" s="110"/>
      <c r="H61" s="110"/>
      <c r="I61" s="112"/>
      <c r="J61" s="112"/>
      <c r="K61" s="154">
        <f t="shared" ref="K61:K64" si="32">SUM(E61:J61)</f>
        <v>0</v>
      </c>
      <c r="M61" s="489">
        <f t="shared" ref="M61:M63" si="33">M60+1</f>
        <v>12</v>
      </c>
      <c r="N61" s="161" t="s">
        <v>259</v>
      </c>
      <c r="O61" s="143" t="s">
        <v>336</v>
      </c>
      <c r="P61" s="118"/>
      <c r="Q61" s="118"/>
      <c r="R61" s="118"/>
      <c r="S61" s="118"/>
      <c r="T61" s="118"/>
      <c r="U61" s="118"/>
      <c r="V61" s="154">
        <f t="shared" si="30"/>
        <v>0</v>
      </c>
    </row>
    <row r="62" spans="2:22" x14ac:dyDescent="0.3">
      <c r="B62" s="489">
        <f t="shared" si="31"/>
        <v>13</v>
      </c>
      <c r="C62" s="161" t="s">
        <v>345</v>
      </c>
      <c r="D62" s="143" t="s">
        <v>336</v>
      </c>
      <c r="E62" s="123"/>
      <c r="F62" s="110"/>
      <c r="G62" s="110"/>
      <c r="H62" s="110"/>
      <c r="I62" s="110"/>
      <c r="J62" s="112"/>
      <c r="K62" s="154">
        <f t="shared" si="32"/>
        <v>0</v>
      </c>
      <c r="M62" s="489">
        <f t="shared" si="33"/>
        <v>13</v>
      </c>
      <c r="N62" s="161" t="s">
        <v>345</v>
      </c>
      <c r="O62" s="143" t="s">
        <v>336</v>
      </c>
      <c r="P62" s="118"/>
      <c r="Q62" s="118"/>
      <c r="R62" s="118"/>
      <c r="S62" s="118"/>
      <c r="T62" s="118"/>
      <c r="U62" s="118"/>
      <c r="V62" s="154">
        <f t="shared" si="30"/>
        <v>0</v>
      </c>
    </row>
    <row r="63" spans="2:22" x14ac:dyDescent="0.3">
      <c r="B63" s="489">
        <f t="shared" si="31"/>
        <v>14</v>
      </c>
      <c r="C63" s="161" t="s">
        <v>266</v>
      </c>
      <c r="D63" s="143" t="s">
        <v>336</v>
      </c>
      <c r="E63" s="108"/>
      <c r="F63" s="108"/>
      <c r="G63" s="108"/>
      <c r="H63" s="110"/>
      <c r="I63" s="110"/>
      <c r="J63" s="112"/>
      <c r="K63" s="154">
        <f t="shared" si="32"/>
        <v>0</v>
      </c>
      <c r="M63" s="489">
        <f t="shared" si="33"/>
        <v>14</v>
      </c>
      <c r="N63" s="161" t="s">
        <v>266</v>
      </c>
      <c r="O63" s="143" t="s">
        <v>336</v>
      </c>
      <c r="P63" s="118"/>
      <c r="Q63" s="118"/>
      <c r="R63" s="118"/>
      <c r="S63" s="118"/>
      <c r="T63" s="118"/>
      <c r="U63" s="118"/>
      <c r="V63" s="154">
        <f t="shared" si="30"/>
        <v>0</v>
      </c>
    </row>
    <row r="64" spans="2:22" ht="14.5" thickBot="1" x14ac:dyDescent="0.35">
      <c r="B64" s="490">
        <f>B63+1</f>
        <v>15</v>
      </c>
      <c r="C64" s="163" t="s">
        <v>46</v>
      </c>
      <c r="D64" s="253" t="s">
        <v>336</v>
      </c>
      <c r="E64" s="160">
        <f t="shared" ref="E64:J64" si="34">SUM(E50:E63)</f>
        <v>0</v>
      </c>
      <c r="F64" s="160">
        <f t="shared" si="34"/>
        <v>0</v>
      </c>
      <c r="G64" s="160">
        <f t="shared" si="34"/>
        <v>0</v>
      </c>
      <c r="H64" s="160">
        <f t="shared" si="34"/>
        <v>0</v>
      </c>
      <c r="I64" s="160">
        <f t="shared" si="34"/>
        <v>0</v>
      </c>
      <c r="J64" s="160">
        <f t="shared" si="34"/>
        <v>0</v>
      </c>
      <c r="K64" s="153">
        <f t="shared" si="32"/>
        <v>0</v>
      </c>
      <c r="M64" s="490">
        <f>M63+1</f>
        <v>15</v>
      </c>
      <c r="N64" s="163" t="s">
        <v>46</v>
      </c>
      <c r="O64" s="253" t="s">
        <v>336</v>
      </c>
      <c r="P64" s="160">
        <f t="shared" ref="P64:U64" si="35">SUM(P50:P63)</f>
        <v>0</v>
      </c>
      <c r="Q64" s="160">
        <f t="shared" si="35"/>
        <v>0</v>
      </c>
      <c r="R64" s="160">
        <f t="shared" si="35"/>
        <v>0</v>
      </c>
      <c r="S64" s="160">
        <f t="shared" si="35"/>
        <v>0</v>
      </c>
      <c r="T64" s="160">
        <f t="shared" si="35"/>
        <v>0</v>
      </c>
      <c r="U64" s="160">
        <f t="shared" si="35"/>
        <v>0</v>
      </c>
      <c r="V64" s="153">
        <f t="shared" si="30"/>
        <v>0</v>
      </c>
    </row>
    <row r="65" spans="2:22" hidden="1" outlineLevel="1" x14ac:dyDescent="0.3"/>
    <row r="66" spans="2:22" ht="14.5" hidden="1" outlineLevel="1" thickBot="1" x14ac:dyDescent="0.35"/>
    <row r="67" spans="2:22" hidden="1" outlineLevel="1" x14ac:dyDescent="0.3">
      <c r="B67" s="645" t="str">
        <f>B46</f>
        <v>Year 2024</v>
      </c>
      <c r="C67" s="646"/>
      <c r="D67" s="419"/>
      <c r="E67" s="649" t="str">
        <f>LEFT(E46,4)-1&amp;" UY"</f>
        <v>2021 UY</v>
      </c>
      <c r="F67" s="642"/>
      <c r="G67" s="642"/>
      <c r="H67" s="642"/>
      <c r="I67" s="642"/>
      <c r="J67" s="643"/>
      <c r="K67" s="644"/>
      <c r="M67" s="645" t="str">
        <f>M46</f>
        <v>Year 2023</v>
      </c>
      <c r="N67" s="646"/>
      <c r="O67" s="419"/>
      <c r="P67" s="649" t="str">
        <f>LEFT(P46,4)-1&amp;" UY"</f>
        <v>2020 UY</v>
      </c>
      <c r="Q67" s="642"/>
      <c r="R67" s="642"/>
      <c r="S67" s="642"/>
      <c r="T67" s="642"/>
      <c r="U67" s="643"/>
      <c r="V67" s="644"/>
    </row>
    <row r="68" spans="2:22" hidden="1" outlineLevel="1" x14ac:dyDescent="0.3">
      <c r="B68" s="647"/>
      <c r="C68" s="648"/>
      <c r="D68" s="318" t="s">
        <v>144</v>
      </c>
      <c r="E68" s="330" t="s">
        <v>330</v>
      </c>
      <c r="F68" s="330" t="s">
        <v>331</v>
      </c>
      <c r="G68" s="331" t="s">
        <v>145</v>
      </c>
      <c r="H68" s="331" t="s">
        <v>332</v>
      </c>
      <c r="I68" s="331" t="s">
        <v>238</v>
      </c>
      <c r="J68" s="332" t="s">
        <v>333</v>
      </c>
      <c r="K68" s="333" t="s">
        <v>334</v>
      </c>
      <c r="M68" s="647"/>
      <c r="N68" s="648"/>
      <c r="O68" s="318" t="s">
        <v>144</v>
      </c>
      <c r="P68" s="330" t="s">
        <v>330</v>
      </c>
      <c r="Q68" s="330" t="s">
        <v>331</v>
      </c>
      <c r="R68" s="331" t="s">
        <v>145</v>
      </c>
      <c r="S68" s="331" t="s">
        <v>332</v>
      </c>
      <c r="T68" s="331" t="s">
        <v>238</v>
      </c>
      <c r="U68" s="332" t="s">
        <v>333</v>
      </c>
      <c r="V68" s="333" t="s">
        <v>334</v>
      </c>
    </row>
    <row r="69" spans="2:22" hidden="1" outlineLevel="1" x14ac:dyDescent="0.3">
      <c r="B69" s="647"/>
      <c r="C69" s="648"/>
      <c r="D69" s="321"/>
      <c r="E69" s="317" t="s">
        <v>359</v>
      </c>
      <c r="F69" s="316" t="s">
        <v>360</v>
      </c>
      <c r="G69" s="316" t="s">
        <v>361</v>
      </c>
      <c r="H69" s="316" t="s">
        <v>362</v>
      </c>
      <c r="I69" s="316" t="s">
        <v>363</v>
      </c>
      <c r="J69" s="316" t="s">
        <v>331</v>
      </c>
      <c r="K69" s="329" t="s">
        <v>364</v>
      </c>
      <c r="M69" s="647"/>
      <c r="N69" s="648"/>
      <c r="O69" s="321"/>
      <c r="P69" s="317" t="s">
        <v>359</v>
      </c>
      <c r="Q69" s="316" t="s">
        <v>360</v>
      </c>
      <c r="R69" s="316" t="s">
        <v>361</v>
      </c>
      <c r="S69" s="316" t="s">
        <v>362</v>
      </c>
      <c r="T69" s="316" t="s">
        <v>363</v>
      </c>
      <c r="U69" s="316" t="s">
        <v>331</v>
      </c>
      <c r="V69" s="329" t="s">
        <v>364</v>
      </c>
    </row>
    <row r="70" spans="2:22" ht="14.5" hidden="1" outlineLevel="1" x14ac:dyDescent="0.3">
      <c r="B70" s="489"/>
      <c r="C70" s="485"/>
      <c r="D70" s="5"/>
      <c r="E70" s="5"/>
      <c r="F70" s="147"/>
      <c r="G70" s="147"/>
      <c r="H70" s="147"/>
      <c r="I70" s="147"/>
      <c r="J70" s="147"/>
      <c r="K70" s="148"/>
      <c r="M70" s="489"/>
      <c r="N70" s="485"/>
      <c r="O70" s="5"/>
      <c r="P70" s="5"/>
      <c r="Q70" s="147"/>
      <c r="R70" s="147"/>
      <c r="S70" s="147"/>
      <c r="T70" s="147"/>
      <c r="U70" s="147"/>
      <c r="V70" s="148"/>
    </row>
    <row r="71" spans="2:22" ht="28" hidden="1" outlineLevel="1" x14ac:dyDescent="0.3">
      <c r="B71" s="489">
        <v>1</v>
      </c>
      <c r="C71" s="547" t="s">
        <v>335</v>
      </c>
      <c r="D71" s="143" t="s">
        <v>336</v>
      </c>
      <c r="E71" s="123"/>
      <c r="F71" s="123"/>
      <c r="G71" s="110"/>
      <c r="H71" s="110"/>
      <c r="I71" s="110"/>
      <c r="J71" s="112"/>
      <c r="K71" s="154">
        <f t="shared" ref="K71" si="36">SUM(E71:J71)</f>
        <v>0</v>
      </c>
      <c r="M71" s="489">
        <v>1</v>
      </c>
      <c r="N71" s="547" t="s">
        <v>335</v>
      </c>
      <c r="O71" s="143" t="s">
        <v>336</v>
      </c>
      <c r="P71" s="118"/>
      <c r="Q71" s="118"/>
      <c r="R71" s="118"/>
      <c r="S71" s="118"/>
      <c r="T71" s="118"/>
      <c r="U71" s="118"/>
      <c r="V71" s="154">
        <f t="shared" ref="V71" si="37">SUM(P71:U71)</f>
        <v>0</v>
      </c>
    </row>
    <row r="72" spans="2:22" hidden="1" outlineLevel="1" x14ac:dyDescent="0.3">
      <c r="B72" s="489">
        <f t="shared" ref="B72:B79" si="38">B71+1</f>
        <v>2</v>
      </c>
      <c r="C72" s="162" t="s">
        <v>337</v>
      </c>
      <c r="D72" s="143" t="s">
        <v>336</v>
      </c>
      <c r="E72" s="123"/>
      <c r="F72" s="123"/>
      <c r="G72" s="110"/>
      <c r="H72" s="110"/>
      <c r="I72" s="110"/>
      <c r="J72" s="112"/>
      <c r="K72" s="154">
        <f t="shared" ref="K72:K75" si="39">SUM(E72:J72)</f>
        <v>0</v>
      </c>
      <c r="M72" s="489">
        <f t="shared" ref="M72:M79" si="40">M71+1</f>
        <v>2</v>
      </c>
      <c r="N72" s="162" t="s">
        <v>337</v>
      </c>
      <c r="O72" s="143" t="s">
        <v>336</v>
      </c>
      <c r="P72" s="118"/>
      <c r="Q72" s="118"/>
      <c r="R72" s="118"/>
      <c r="S72" s="118"/>
      <c r="T72" s="118"/>
      <c r="U72" s="118"/>
      <c r="V72" s="154">
        <f t="shared" ref="V72:V80" si="41">SUM(P72:U72)</f>
        <v>0</v>
      </c>
    </row>
    <row r="73" spans="2:22" hidden="1" outlineLevel="1" x14ac:dyDescent="0.3">
      <c r="B73" s="489">
        <f t="shared" si="38"/>
        <v>3</v>
      </c>
      <c r="C73" s="162" t="s">
        <v>338</v>
      </c>
      <c r="D73" s="143" t="s">
        <v>336</v>
      </c>
      <c r="E73" s="142"/>
      <c r="F73" s="110"/>
      <c r="G73" s="110"/>
      <c r="H73" s="110"/>
      <c r="I73" s="110"/>
      <c r="J73" s="112"/>
      <c r="K73" s="154">
        <f t="shared" si="39"/>
        <v>0</v>
      </c>
      <c r="M73" s="489">
        <f t="shared" si="40"/>
        <v>3</v>
      </c>
      <c r="N73" s="162" t="s">
        <v>338</v>
      </c>
      <c r="O73" s="143" t="s">
        <v>336</v>
      </c>
      <c r="P73" s="118"/>
      <c r="Q73" s="118"/>
      <c r="R73" s="118"/>
      <c r="S73" s="118"/>
      <c r="T73" s="118"/>
      <c r="U73" s="118"/>
      <c r="V73" s="154">
        <f t="shared" si="41"/>
        <v>0</v>
      </c>
    </row>
    <row r="74" spans="2:22" hidden="1" outlineLevel="1" x14ac:dyDescent="0.3">
      <c r="B74" s="489">
        <f t="shared" si="38"/>
        <v>4</v>
      </c>
      <c r="C74" s="162" t="s">
        <v>339</v>
      </c>
      <c r="D74" s="143" t="s">
        <v>336</v>
      </c>
      <c r="E74" s="123"/>
      <c r="F74" s="110"/>
      <c r="G74" s="110"/>
      <c r="H74" s="110"/>
      <c r="I74" s="110"/>
      <c r="J74" s="112"/>
      <c r="K74" s="154">
        <f t="shared" si="39"/>
        <v>0</v>
      </c>
      <c r="M74" s="489">
        <f t="shared" si="40"/>
        <v>4</v>
      </c>
      <c r="N74" s="162" t="s">
        <v>339</v>
      </c>
      <c r="O74" s="143" t="s">
        <v>336</v>
      </c>
      <c r="P74" s="118"/>
      <c r="Q74" s="118"/>
      <c r="R74" s="118"/>
      <c r="S74" s="118"/>
      <c r="T74" s="118"/>
      <c r="U74" s="118"/>
      <c r="V74" s="154">
        <f t="shared" si="41"/>
        <v>0</v>
      </c>
    </row>
    <row r="75" spans="2:22" hidden="1" outlineLevel="1" x14ac:dyDescent="0.3">
      <c r="B75" s="489">
        <f t="shared" si="38"/>
        <v>5</v>
      </c>
      <c r="C75" s="162" t="s">
        <v>340</v>
      </c>
      <c r="D75" s="143" t="s">
        <v>336</v>
      </c>
      <c r="E75" s="123"/>
      <c r="F75" s="110"/>
      <c r="G75" s="110"/>
      <c r="H75" s="110"/>
      <c r="I75" s="110"/>
      <c r="J75" s="112"/>
      <c r="K75" s="154">
        <f t="shared" si="39"/>
        <v>0</v>
      </c>
      <c r="M75" s="489">
        <f t="shared" si="40"/>
        <v>5</v>
      </c>
      <c r="N75" s="162" t="s">
        <v>340</v>
      </c>
      <c r="O75" s="143" t="s">
        <v>336</v>
      </c>
      <c r="P75" s="118"/>
      <c r="Q75" s="118"/>
      <c r="R75" s="118"/>
      <c r="S75" s="118"/>
      <c r="T75" s="118"/>
      <c r="U75" s="118"/>
      <c r="V75" s="154">
        <f t="shared" si="41"/>
        <v>0</v>
      </c>
    </row>
    <row r="76" spans="2:22" hidden="1" outlineLevel="1" x14ac:dyDescent="0.3">
      <c r="B76" s="489">
        <f t="shared" si="38"/>
        <v>6</v>
      </c>
      <c r="C76" s="162" t="s">
        <v>341</v>
      </c>
      <c r="D76" s="143" t="s">
        <v>336</v>
      </c>
      <c r="E76" s="123"/>
      <c r="F76" s="110"/>
      <c r="G76" s="110"/>
      <c r="H76" s="110"/>
      <c r="I76" s="110"/>
      <c r="J76" s="112"/>
      <c r="K76" s="154">
        <f>SUM(E76:J76)</f>
        <v>0</v>
      </c>
      <c r="M76" s="489">
        <f t="shared" si="40"/>
        <v>6</v>
      </c>
      <c r="N76" s="162" t="s">
        <v>341</v>
      </c>
      <c r="O76" s="143" t="s">
        <v>336</v>
      </c>
      <c r="P76" s="118"/>
      <c r="Q76" s="118"/>
      <c r="R76" s="118"/>
      <c r="S76" s="118"/>
      <c r="T76" s="118"/>
      <c r="U76" s="118"/>
      <c r="V76" s="154">
        <f t="shared" si="41"/>
        <v>0</v>
      </c>
    </row>
    <row r="77" spans="2:22" hidden="1" outlineLevel="1" x14ac:dyDescent="0.3">
      <c r="B77" s="489">
        <f t="shared" si="38"/>
        <v>7</v>
      </c>
      <c r="C77" s="162" t="s">
        <v>342</v>
      </c>
      <c r="D77" s="143" t="s">
        <v>336</v>
      </c>
      <c r="E77" s="145"/>
      <c r="F77" s="113"/>
      <c r="G77" s="114"/>
      <c r="H77" s="113"/>
      <c r="I77" s="113"/>
      <c r="J77" s="115"/>
      <c r="K77" s="154">
        <f t="shared" ref="K77:K79" si="42">SUM(E77:J77)</f>
        <v>0</v>
      </c>
      <c r="M77" s="489">
        <f t="shared" si="40"/>
        <v>7</v>
      </c>
      <c r="N77" s="162" t="s">
        <v>342</v>
      </c>
      <c r="O77" s="143" t="s">
        <v>336</v>
      </c>
      <c r="P77" s="118"/>
      <c r="Q77" s="118"/>
      <c r="R77" s="118"/>
      <c r="S77" s="118"/>
      <c r="T77" s="118"/>
      <c r="U77" s="118"/>
      <c r="V77" s="154">
        <f t="shared" si="41"/>
        <v>0</v>
      </c>
    </row>
    <row r="78" spans="2:22" hidden="1" outlineLevel="1" x14ac:dyDescent="0.3">
      <c r="B78" s="489">
        <f t="shared" si="38"/>
        <v>8</v>
      </c>
      <c r="C78" s="162" t="s">
        <v>343</v>
      </c>
      <c r="D78" s="143" t="s">
        <v>336</v>
      </c>
      <c r="E78" s="145"/>
      <c r="F78" s="113"/>
      <c r="G78" s="114"/>
      <c r="H78" s="113"/>
      <c r="I78" s="113"/>
      <c r="J78" s="115"/>
      <c r="K78" s="154">
        <f t="shared" si="42"/>
        <v>0</v>
      </c>
      <c r="M78" s="489">
        <f t="shared" si="40"/>
        <v>8</v>
      </c>
      <c r="N78" s="162" t="s">
        <v>343</v>
      </c>
      <c r="O78" s="143" t="s">
        <v>336</v>
      </c>
      <c r="P78" s="118"/>
      <c r="Q78" s="118"/>
      <c r="R78" s="118"/>
      <c r="S78" s="118"/>
      <c r="T78" s="118"/>
      <c r="U78" s="118"/>
      <c r="V78" s="154">
        <f t="shared" si="41"/>
        <v>0</v>
      </c>
    </row>
    <row r="79" spans="2:22" hidden="1" outlineLevel="1" x14ac:dyDescent="0.3">
      <c r="B79" s="489">
        <f t="shared" si="38"/>
        <v>9</v>
      </c>
      <c r="C79" s="162" t="s">
        <v>245</v>
      </c>
      <c r="D79" s="143" t="s">
        <v>336</v>
      </c>
      <c r="E79" s="123"/>
      <c r="F79" s="110"/>
      <c r="G79" s="546"/>
      <c r="H79" s="110"/>
      <c r="I79" s="110"/>
      <c r="J79" s="112"/>
      <c r="K79" s="154">
        <f t="shared" si="42"/>
        <v>0</v>
      </c>
      <c r="M79" s="489">
        <f t="shared" si="40"/>
        <v>9</v>
      </c>
      <c r="N79" s="162" t="s">
        <v>245</v>
      </c>
      <c r="O79" s="143" t="s">
        <v>336</v>
      </c>
      <c r="P79" s="118"/>
      <c r="Q79" s="118"/>
      <c r="R79" s="118"/>
      <c r="S79" s="118"/>
      <c r="T79" s="118"/>
      <c r="U79" s="118"/>
      <c r="V79" s="154">
        <f t="shared" si="41"/>
        <v>0</v>
      </c>
    </row>
    <row r="80" spans="2:22" hidden="1" outlineLevel="1" x14ac:dyDescent="0.3">
      <c r="B80" s="489">
        <f>B79+1</f>
        <v>10</v>
      </c>
      <c r="C80" s="161" t="s">
        <v>344</v>
      </c>
      <c r="D80" s="143" t="s">
        <v>336</v>
      </c>
      <c r="E80" s="142"/>
      <c r="F80" s="116"/>
      <c r="G80" s="116"/>
      <c r="H80" s="116"/>
      <c r="I80" s="116"/>
      <c r="J80" s="117"/>
      <c r="K80" s="156">
        <f t="shared" ref="K80:K85" si="43">SUM(E80:J80)</f>
        <v>0</v>
      </c>
      <c r="M80" s="489">
        <f>M79+1</f>
        <v>10</v>
      </c>
      <c r="N80" s="161" t="s">
        <v>344</v>
      </c>
      <c r="O80" s="143" t="s">
        <v>336</v>
      </c>
      <c r="P80" s="118"/>
      <c r="Q80" s="118"/>
      <c r="R80" s="118"/>
      <c r="S80" s="118"/>
      <c r="T80" s="118"/>
      <c r="U80" s="118"/>
      <c r="V80" s="154">
        <f t="shared" si="41"/>
        <v>0</v>
      </c>
    </row>
    <row r="81" spans="2:22" hidden="1" outlineLevel="1" x14ac:dyDescent="0.3">
      <c r="B81" s="489">
        <f>B80+1</f>
        <v>11</v>
      </c>
      <c r="C81" s="161" t="s">
        <v>257</v>
      </c>
      <c r="D81" s="143" t="s">
        <v>336</v>
      </c>
      <c r="E81" s="123"/>
      <c r="F81" s="110"/>
      <c r="G81" s="110"/>
      <c r="H81" s="110"/>
      <c r="I81" s="110"/>
      <c r="J81" s="112"/>
      <c r="K81" s="154">
        <f t="shared" si="43"/>
        <v>0</v>
      </c>
      <c r="M81" s="489">
        <f>M80+1</f>
        <v>11</v>
      </c>
      <c r="N81" s="161" t="s">
        <v>257</v>
      </c>
      <c r="O81" s="143" t="s">
        <v>336</v>
      </c>
      <c r="P81" s="118"/>
      <c r="Q81" s="118"/>
      <c r="R81" s="118"/>
      <c r="S81" s="118"/>
      <c r="T81" s="118"/>
      <c r="U81" s="118"/>
      <c r="V81" s="154">
        <f t="shared" ref="V81:V85" si="44">SUM(P81:U81)</f>
        <v>0</v>
      </c>
    </row>
    <row r="82" spans="2:22" hidden="1" outlineLevel="1" x14ac:dyDescent="0.3">
      <c r="B82" s="489">
        <f t="shared" ref="B82:B84" si="45">B81+1</f>
        <v>12</v>
      </c>
      <c r="C82" s="161" t="s">
        <v>259</v>
      </c>
      <c r="D82" s="143" t="s">
        <v>336</v>
      </c>
      <c r="E82" s="123"/>
      <c r="F82" s="110"/>
      <c r="G82" s="110"/>
      <c r="H82" s="110"/>
      <c r="I82" s="110"/>
      <c r="J82" s="112"/>
      <c r="K82" s="154">
        <f t="shared" si="43"/>
        <v>0</v>
      </c>
      <c r="M82" s="489">
        <f t="shared" ref="M82:M84" si="46">M81+1</f>
        <v>12</v>
      </c>
      <c r="N82" s="161" t="s">
        <v>259</v>
      </c>
      <c r="O82" s="143" t="s">
        <v>336</v>
      </c>
      <c r="P82" s="118"/>
      <c r="Q82" s="118"/>
      <c r="R82" s="118"/>
      <c r="S82" s="118"/>
      <c r="T82" s="118"/>
      <c r="U82" s="118"/>
      <c r="V82" s="154">
        <f t="shared" si="44"/>
        <v>0</v>
      </c>
    </row>
    <row r="83" spans="2:22" hidden="1" outlineLevel="1" x14ac:dyDescent="0.3">
      <c r="B83" s="489">
        <f t="shared" si="45"/>
        <v>13</v>
      </c>
      <c r="C83" s="161" t="s">
        <v>345</v>
      </c>
      <c r="D83" s="143" t="s">
        <v>336</v>
      </c>
      <c r="E83" s="123"/>
      <c r="F83" s="110"/>
      <c r="G83" s="110"/>
      <c r="H83" s="110"/>
      <c r="I83" s="110"/>
      <c r="J83" s="112"/>
      <c r="K83" s="154">
        <f t="shared" si="43"/>
        <v>0</v>
      </c>
      <c r="M83" s="489">
        <f t="shared" si="46"/>
        <v>13</v>
      </c>
      <c r="N83" s="161" t="s">
        <v>345</v>
      </c>
      <c r="O83" s="143" t="s">
        <v>336</v>
      </c>
      <c r="P83" s="118"/>
      <c r="Q83" s="118"/>
      <c r="R83" s="118"/>
      <c r="S83" s="118"/>
      <c r="T83" s="118"/>
      <c r="U83" s="118"/>
      <c r="V83" s="154">
        <f t="shared" si="44"/>
        <v>0</v>
      </c>
    </row>
    <row r="84" spans="2:22" hidden="1" outlineLevel="1" x14ac:dyDescent="0.3">
      <c r="B84" s="489">
        <f t="shared" si="45"/>
        <v>14</v>
      </c>
      <c r="C84" s="161" t="s">
        <v>266</v>
      </c>
      <c r="D84" s="143" t="s">
        <v>336</v>
      </c>
      <c r="E84" s="123"/>
      <c r="F84" s="110"/>
      <c r="G84" s="110"/>
      <c r="H84" s="110"/>
      <c r="I84" s="110"/>
      <c r="J84" s="112"/>
      <c r="K84" s="154">
        <f t="shared" si="43"/>
        <v>0</v>
      </c>
      <c r="M84" s="489">
        <f t="shared" si="46"/>
        <v>14</v>
      </c>
      <c r="N84" s="161" t="s">
        <v>266</v>
      </c>
      <c r="O84" s="143" t="s">
        <v>336</v>
      </c>
      <c r="P84" s="118"/>
      <c r="Q84" s="118"/>
      <c r="R84" s="118"/>
      <c r="S84" s="118"/>
      <c r="T84" s="118"/>
      <c r="U84" s="118"/>
      <c r="V84" s="154">
        <f t="shared" si="44"/>
        <v>0</v>
      </c>
    </row>
    <row r="85" spans="2:22" ht="14.5" hidden="1" outlineLevel="1" thickBot="1" x14ac:dyDescent="0.35">
      <c r="B85" s="490">
        <f>B84+1</f>
        <v>15</v>
      </c>
      <c r="C85" s="163" t="s">
        <v>46</v>
      </c>
      <c r="D85" s="253" t="s">
        <v>336</v>
      </c>
      <c r="E85" s="160">
        <f t="shared" ref="E85:J85" si="47">SUM(E71:E84)</f>
        <v>0</v>
      </c>
      <c r="F85" s="160">
        <f t="shared" si="47"/>
        <v>0</v>
      </c>
      <c r="G85" s="160">
        <f t="shared" si="47"/>
        <v>0</v>
      </c>
      <c r="H85" s="160">
        <f t="shared" si="47"/>
        <v>0</v>
      </c>
      <c r="I85" s="160">
        <f t="shared" si="47"/>
        <v>0</v>
      </c>
      <c r="J85" s="160">
        <f t="shared" si="47"/>
        <v>0</v>
      </c>
      <c r="K85" s="153">
        <f t="shared" si="43"/>
        <v>0</v>
      </c>
      <c r="M85" s="490">
        <f>M84+1</f>
        <v>15</v>
      </c>
      <c r="N85" s="163" t="s">
        <v>46</v>
      </c>
      <c r="O85" s="253" t="s">
        <v>336</v>
      </c>
      <c r="P85" s="160">
        <f t="shared" ref="P85:U85" si="48">SUM(P71:P84)</f>
        <v>0</v>
      </c>
      <c r="Q85" s="160">
        <f t="shared" si="48"/>
        <v>0</v>
      </c>
      <c r="R85" s="160">
        <f t="shared" si="48"/>
        <v>0</v>
      </c>
      <c r="S85" s="160">
        <f t="shared" si="48"/>
        <v>0</v>
      </c>
      <c r="T85" s="160">
        <f t="shared" si="48"/>
        <v>0</v>
      </c>
      <c r="U85" s="160">
        <f t="shared" si="48"/>
        <v>0</v>
      </c>
      <c r="V85" s="153">
        <f t="shared" si="44"/>
        <v>0</v>
      </c>
    </row>
    <row r="86" spans="2:22" hidden="1" outlineLevel="1" x14ac:dyDescent="0.3"/>
    <row r="87" spans="2:22" ht="14.5" hidden="1" outlineLevel="1" thickBot="1" x14ac:dyDescent="0.35"/>
    <row r="88" spans="2:22" hidden="1" outlineLevel="1" x14ac:dyDescent="0.3">
      <c r="B88" s="645" t="str">
        <f>B67</f>
        <v>Year 2024</v>
      </c>
      <c r="C88" s="646"/>
      <c r="D88" s="419"/>
      <c r="E88" s="649" t="str">
        <f>LEFT(E67,4)-1&amp;" UY"</f>
        <v>2020 UY</v>
      </c>
      <c r="F88" s="642"/>
      <c r="G88" s="642"/>
      <c r="H88" s="642"/>
      <c r="I88" s="642"/>
      <c r="J88" s="643"/>
      <c r="K88" s="644"/>
      <c r="M88" s="645" t="str">
        <f>M67</f>
        <v>Year 2023</v>
      </c>
      <c r="N88" s="646"/>
      <c r="O88" s="419"/>
      <c r="P88" s="649" t="str">
        <f>LEFT(P67,4)-1&amp;" UY"</f>
        <v>2019 UY</v>
      </c>
      <c r="Q88" s="642"/>
      <c r="R88" s="642"/>
      <c r="S88" s="642"/>
      <c r="T88" s="642"/>
      <c r="U88" s="643"/>
      <c r="V88" s="644"/>
    </row>
    <row r="89" spans="2:22" hidden="1" outlineLevel="1" x14ac:dyDescent="0.3">
      <c r="B89" s="647"/>
      <c r="C89" s="648"/>
      <c r="D89" s="318" t="s">
        <v>144</v>
      </c>
      <c r="E89" s="330" t="s">
        <v>330</v>
      </c>
      <c r="F89" s="330" t="s">
        <v>331</v>
      </c>
      <c r="G89" s="331" t="s">
        <v>145</v>
      </c>
      <c r="H89" s="331" t="s">
        <v>332</v>
      </c>
      <c r="I89" s="331" t="s">
        <v>238</v>
      </c>
      <c r="J89" s="332" t="s">
        <v>333</v>
      </c>
      <c r="K89" s="333" t="s">
        <v>334</v>
      </c>
      <c r="M89" s="647"/>
      <c r="N89" s="648"/>
      <c r="O89" s="318" t="s">
        <v>144</v>
      </c>
      <c r="P89" s="330" t="s">
        <v>330</v>
      </c>
      <c r="Q89" s="330" t="s">
        <v>331</v>
      </c>
      <c r="R89" s="331" t="s">
        <v>145</v>
      </c>
      <c r="S89" s="331" t="s">
        <v>332</v>
      </c>
      <c r="T89" s="331" t="s">
        <v>238</v>
      </c>
      <c r="U89" s="332" t="s">
        <v>333</v>
      </c>
      <c r="V89" s="333" t="s">
        <v>334</v>
      </c>
    </row>
    <row r="90" spans="2:22" hidden="1" outlineLevel="1" x14ac:dyDescent="0.3">
      <c r="B90" s="647"/>
      <c r="C90" s="648"/>
      <c r="D90" s="321"/>
      <c r="E90" s="317" t="s">
        <v>365</v>
      </c>
      <c r="F90" s="316" t="s">
        <v>366</v>
      </c>
      <c r="G90" s="316" t="s">
        <v>367</v>
      </c>
      <c r="H90" s="316" t="s">
        <v>368</v>
      </c>
      <c r="I90" s="316" t="s">
        <v>369</v>
      </c>
      <c r="J90" s="316" t="s">
        <v>370</v>
      </c>
      <c r="K90" s="329" t="s">
        <v>371</v>
      </c>
      <c r="M90" s="647"/>
      <c r="N90" s="648"/>
      <c r="O90" s="321"/>
      <c r="P90" s="317" t="s">
        <v>365</v>
      </c>
      <c r="Q90" s="316" t="s">
        <v>366</v>
      </c>
      <c r="R90" s="316" t="s">
        <v>367</v>
      </c>
      <c r="S90" s="316" t="s">
        <v>368</v>
      </c>
      <c r="T90" s="316" t="s">
        <v>369</v>
      </c>
      <c r="U90" s="316" t="s">
        <v>370</v>
      </c>
      <c r="V90" s="329" t="s">
        <v>371</v>
      </c>
    </row>
    <row r="91" spans="2:22" ht="14.5" hidden="1" outlineLevel="1" x14ac:dyDescent="0.3">
      <c r="B91" s="489"/>
      <c r="C91" s="485"/>
      <c r="D91" s="5"/>
      <c r="E91" s="5"/>
      <c r="F91" s="147"/>
      <c r="G91" s="147"/>
      <c r="H91" s="147"/>
      <c r="I91" s="147"/>
      <c r="J91" s="147"/>
      <c r="K91" s="148"/>
      <c r="M91" s="489"/>
      <c r="N91" s="485"/>
      <c r="O91" s="5"/>
      <c r="P91" s="5"/>
      <c r="Q91" s="147"/>
      <c r="R91" s="147"/>
      <c r="S91" s="147"/>
      <c r="T91" s="147"/>
      <c r="U91" s="147"/>
      <c r="V91" s="148"/>
    </row>
    <row r="92" spans="2:22" ht="28" hidden="1" outlineLevel="1" x14ac:dyDescent="0.3">
      <c r="B92" s="489">
        <v>1</v>
      </c>
      <c r="C92" s="547" t="s">
        <v>335</v>
      </c>
      <c r="D92" s="143" t="s">
        <v>336</v>
      </c>
      <c r="E92" s="123"/>
      <c r="F92" s="123"/>
      <c r="G92" s="110"/>
      <c r="H92" s="110"/>
      <c r="I92" s="110"/>
      <c r="J92" s="112"/>
      <c r="K92" s="154">
        <f t="shared" ref="K92" si="49">SUM(E92:J92)</f>
        <v>0</v>
      </c>
      <c r="M92" s="489">
        <v>1</v>
      </c>
      <c r="N92" s="547" t="s">
        <v>335</v>
      </c>
      <c r="O92" s="143" t="s">
        <v>336</v>
      </c>
      <c r="P92" s="118"/>
      <c r="Q92" s="118"/>
      <c r="R92" s="118"/>
      <c r="S92" s="118"/>
      <c r="T92" s="118"/>
      <c r="U92" s="118"/>
      <c r="V92" s="154">
        <f t="shared" ref="V92" si="50">SUM(P92:U92)</f>
        <v>0</v>
      </c>
    </row>
    <row r="93" spans="2:22" hidden="1" outlineLevel="1" x14ac:dyDescent="0.3">
      <c r="B93" s="489">
        <f t="shared" ref="B93:B100" si="51">B92+1</f>
        <v>2</v>
      </c>
      <c r="C93" s="162" t="s">
        <v>337</v>
      </c>
      <c r="D93" s="143" t="s">
        <v>336</v>
      </c>
      <c r="E93" s="123"/>
      <c r="F93" s="123"/>
      <c r="G93" s="110"/>
      <c r="H93" s="110"/>
      <c r="I93" s="110"/>
      <c r="J93" s="112"/>
      <c r="K93" s="154">
        <f t="shared" ref="K93:K101" si="52">SUM(E93:J93)</f>
        <v>0</v>
      </c>
      <c r="M93" s="489">
        <f t="shared" ref="M93:M100" si="53">M92+1</f>
        <v>2</v>
      </c>
      <c r="N93" s="162" t="s">
        <v>337</v>
      </c>
      <c r="O93" s="143" t="s">
        <v>336</v>
      </c>
      <c r="P93" s="118"/>
      <c r="Q93" s="118"/>
      <c r="R93" s="118"/>
      <c r="S93" s="118"/>
      <c r="T93" s="118"/>
      <c r="U93" s="118"/>
      <c r="V93" s="154">
        <f t="shared" ref="V93:V101" si="54">SUM(P93:U93)</f>
        <v>0</v>
      </c>
    </row>
    <row r="94" spans="2:22" hidden="1" outlineLevel="1" x14ac:dyDescent="0.3">
      <c r="B94" s="489">
        <f t="shared" si="51"/>
        <v>3</v>
      </c>
      <c r="C94" s="162" t="s">
        <v>338</v>
      </c>
      <c r="D94" s="143" t="s">
        <v>336</v>
      </c>
      <c r="E94" s="142"/>
      <c r="F94" s="110"/>
      <c r="G94" s="110"/>
      <c r="H94" s="110"/>
      <c r="I94" s="110"/>
      <c r="J94" s="112"/>
      <c r="K94" s="154">
        <f t="shared" si="52"/>
        <v>0</v>
      </c>
      <c r="M94" s="489">
        <f t="shared" si="53"/>
        <v>3</v>
      </c>
      <c r="N94" s="162" t="s">
        <v>338</v>
      </c>
      <c r="O94" s="143" t="s">
        <v>336</v>
      </c>
      <c r="P94" s="118"/>
      <c r="Q94" s="118"/>
      <c r="R94" s="118"/>
      <c r="S94" s="118"/>
      <c r="T94" s="118"/>
      <c r="U94" s="118"/>
      <c r="V94" s="154">
        <f t="shared" si="54"/>
        <v>0</v>
      </c>
    </row>
    <row r="95" spans="2:22" hidden="1" outlineLevel="1" x14ac:dyDescent="0.3">
      <c r="B95" s="489">
        <f t="shared" si="51"/>
        <v>4</v>
      </c>
      <c r="C95" s="162" t="s">
        <v>339</v>
      </c>
      <c r="D95" s="143" t="s">
        <v>336</v>
      </c>
      <c r="E95" s="123"/>
      <c r="F95" s="110"/>
      <c r="G95" s="110"/>
      <c r="H95" s="110"/>
      <c r="I95" s="110"/>
      <c r="J95" s="112"/>
      <c r="K95" s="154">
        <f t="shared" si="52"/>
        <v>0</v>
      </c>
      <c r="M95" s="489">
        <f t="shared" si="53"/>
        <v>4</v>
      </c>
      <c r="N95" s="162" t="s">
        <v>339</v>
      </c>
      <c r="O95" s="143" t="s">
        <v>336</v>
      </c>
      <c r="P95" s="118"/>
      <c r="Q95" s="118"/>
      <c r="R95" s="118"/>
      <c r="S95" s="118"/>
      <c r="T95" s="118"/>
      <c r="U95" s="118"/>
      <c r="V95" s="154">
        <f t="shared" si="54"/>
        <v>0</v>
      </c>
    </row>
    <row r="96" spans="2:22" hidden="1" outlineLevel="1" x14ac:dyDescent="0.3">
      <c r="B96" s="489">
        <f t="shared" si="51"/>
        <v>5</v>
      </c>
      <c r="C96" s="162" t="s">
        <v>340</v>
      </c>
      <c r="D96" s="143" t="s">
        <v>336</v>
      </c>
      <c r="E96" s="123"/>
      <c r="F96" s="110"/>
      <c r="G96" s="110"/>
      <c r="H96" s="110"/>
      <c r="I96" s="110"/>
      <c r="J96" s="112"/>
      <c r="K96" s="154">
        <f t="shared" si="52"/>
        <v>0</v>
      </c>
      <c r="M96" s="489">
        <f t="shared" si="53"/>
        <v>5</v>
      </c>
      <c r="N96" s="162" t="s">
        <v>340</v>
      </c>
      <c r="O96" s="143" t="s">
        <v>336</v>
      </c>
      <c r="P96" s="118"/>
      <c r="Q96" s="118"/>
      <c r="R96" s="118"/>
      <c r="S96" s="118"/>
      <c r="T96" s="118"/>
      <c r="U96" s="118"/>
      <c r="V96" s="154">
        <f t="shared" si="54"/>
        <v>0</v>
      </c>
    </row>
    <row r="97" spans="2:22" hidden="1" outlineLevel="1" x14ac:dyDescent="0.3">
      <c r="B97" s="489">
        <f t="shared" si="51"/>
        <v>6</v>
      </c>
      <c r="C97" s="162" t="s">
        <v>341</v>
      </c>
      <c r="D97" s="143" t="s">
        <v>336</v>
      </c>
      <c r="E97" s="123"/>
      <c r="F97" s="110"/>
      <c r="G97" s="110"/>
      <c r="H97" s="110"/>
      <c r="I97" s="110"/>
      <c r="J97" s="112"/>
      <c r="K97" s="154">
        <f t="shared" si="52"/>
        <v>0</v>
      </c>
      <c r="M97" s="489">
        <f t="shared" si="53"/>
        <v>6</v>
      </c>
      <c r="N97" s="162" t="s">
        <v>341</v>
      </c>
      <c r="O97" s="143" t="s">
        <v>336</v>
      </c>
      <c r="P97" s="118"/>
      <c r="Q97" s="118"/>
      <c r="R97" s="118"/>
      <c r="S97" s="118"/>
      <c r="T97" s="118"/>
      <c r="U97" s="118"/>
      <c r="V97" s="154">
        <f t="shared" si="54"/>
        <v>0</v>
      </c>
    </row>
    <row r="98" spans="2:22" hidden="1" outlineLevel="1" x14ac:dyDescent="0.3">
      <c r="B98" s="489">
        <f t="shared" si="51"/>
        <v>7</v>
      </c>
      <c r="C98" s="162" t="s">
        <v>342</v>
      </c>
      <c r="D98" s="143" t="s">
        <v>336</v>
      </c>
      <c r="E98" s="145"/>
      <c r="F98" s="113"/>
      <c r="G98" s="114"/>
      <c r="H98" s="113"/>
      <c r="I98" s="113"/>
      <c r="J98" s="115"/>
      <c r="K98" s="154">
        <f t="shared" si="52"/>
        <v>0</v>
      </c>
      <c r="M98" s="489">
        <f t="shared" si="53"/>
        <v>7</v>
      </c>
      <c r="N98" s="162" t="s">
        <v>342</v>
      </c>
      <c r="O98" s="143" t="s">
        <v>336</v>
      </c>
      <c r="P98" s="118"/>
      <c r="Q98" s="118"/>
      <c r="R98" s="118"/>
      <c r="S98" s="118"/>
      <c r="T98" s="118"/>
      <c r="U98" s="118"/>
      <c r="V98" s="154">
        <f t="shared" si="54"/>
        <v>0</v>
      </c>
    </row>
    <row r="99" spans="2:22" hidden="1" outlineLevel="1" x14ac:dyDescent="0.3">
      <c r="B99" s="489">
        <f t="shared" si="51"/>
        <v>8</v>
      </c>
      <c r="C99" s="162" t="s">
        <v>343</v>
      </c>
      <c r="D99" s="143" t="s">
        <v>336</v>
      </c>
      <c r="E99" s="145"/>
      <c r="F99" s="113"/>
      <c r="G99" s="114"/>
      <c r="H99" s="113"/>
      <c r="I99" s="113"/>
      <c r="J99" s="115"/>
      <c r="K99" s="154">
        <f t="shared" si="52"/>
        <v>0</v>
      </c>
      <c r="M99" s="489">
        <f t="shared" si="53"/>
        <v>8</v>
      </c>
      <c r="N99" s="162" t="s">
        <v>343</v>
      </c>
      <c r="O99" s="143" t="s">
        <v>336</v>
      </c>
      <c r="P99" s="118"/>
      <c r="Q99" s="118"/>
      <c r="R99" s="118"/>
      <c r="S99" s="118"/>
      <c r="T99" s="118"/>
      <c r="U99" s="118"/>
      <c r="V99" s="154">
        <f t="shared" si="54"/>
        <v>0</v>
      </c>
    </row>
    <row r="100" spans="2:22" hidden="1" outlineLevel="1" x14ac:dyDescent="0.3">
      <c r="B100" s="489">
        <f t="shared" si="51"/>
        <v>9</v>
      </c>
      <c r="C100" s="162" t="s">
        <v>245</v>
      </c>
      <c r="D100" s="143" t="s">
        <v>336</v>
      </c>
      <c r="E100" s="123"/>
      <c r="F100" s="110"/>
      <c r="G100" s="546"/>
      <c r="H100" s="110"/>
      <c r="I100" s="110"/>
      <c r="J100" s="112"/>
      <c r="K100" s="154">
        <f t="shared" si="52"/>
        <v>0</v>
      </c>
      <c r="M100" s="489">
        <f t="shared" si="53"/>
        <v>9</v>
      </c>
      <c r="N100" s="162" t="s">
        <v>245</v>
      </c>
      <c r="O100" s="143" t="s">
        <v>336</v>
      </c>
      <c r="P100" s="118"/>
      <c r="Q100" s="118"/>
      <c r="R100" s="118"/>
      <c r="S100" s="118"/>
      <c r="T100" s="118"/>
      <c r="U100" s="118"/>
      <c r="V100" s="154">
        <f t="shared" si="54"/>
        <v>0</v>
      </c>
    </row>
    <row r="101" spans="2:22" hidden="1" outlineLevel="1" x14ac:dyDescent="0.3">
      <c r="B101" s="489">
        <f>B100+1</f>
        <v>10</v>
      </c>
      <c r="C101" s="161" t="s">
        <v>344</v>
      </c>
      <c r="D101" s="143" t="s">
        <v>336</v>
      </c>
      <c r="E101" s="142"/>
      <c r="F101" s="116"/>
      <c r="G101" s="116"/>
      <c r="H101" s="116"/>
      <c r="I101" s="116"/>
      <c r="J101" s="117"/>
      <c r="K101" s="154">
        <f t="shared" si="52"/>
        <v>0</v>
      </c>
      <c r="M101" s="489">
        <f>M100+1</f>
        <v>10</v>
      </c>
      <c r="N101" s="161" t="s">
        <v>344</v>
      </c>
      <c r="O101" s="143" t="s">
        <v>336</v>
      </c>
      <c r="P101" s="118"/>
      <c r="Q101" s="118"/>
      <c r="R101" s="118"/>
      <c r="S101" s="118"/>
      <c r="T101" s="118"/>
      <c r="U101" s="118"/>
      <c r="V101" s="154">
        <f t="shared" si="54"/>
        <v>0</v>
      </c>
    </row>
    <row r="102" spans="2:22" hidden="1" outlineLevel="1" x14ac:dyDescent="0.3">
      <c r="B102" s="489">
        <f>B101+1</f>
        <v>11</v>
      </c>
      <c r="C102" s="161" t="s">
        <v>257</v>
      </c>
      <c r="D102" s="143" t="s">
        <v>336</v>
      </c>
      <c r="E102" s="123"/>
      <c r="F102" s="110"/>
      <c r="G102" s="110"/>
      <c r="H102" s="110"/>
      <c r="I102" s="110"/>
      <c r="J102" s="112"/>
      <c r="K102" s="154">
        <f t="shared" ref="K102:K106" si="55">SUM(E102:J102)</f>
        <v>0</v>
      </c>
      <c r="M102" s="489">
        <f>M101+1</f>
        <v>11</v>
      </c>
      <c r="N102" s="161" t="s">
        <v>257</v>
      </c>
      <c r="O102" s="143" t="s">
        <v>336</v>
      </c>
      <c r="P102" s="118"/>
      <c r="Q102" s="118"/>
      <c r="R102" s="118"/>
      <c r="S102" s="118"/>
      <c r="T102" s="118"/>
      <c r="U102" s="118"/>
      <c r="V102" s="154">
        <f t="shared" ref="V102:V106" si="56">SUM(P102:U102)</f>
        <v>0</v>
      </c>
    </row>
    <row r="103" spans="2:22" hidden="1" outlineLevel="1" x14ac:dyDescent="0.3">
      <c r="B103" s="489">
        <f t="shared" ref="B103:B105" si="57">B102+1</f>
        <v>12</v>
      </c>
      <c r="C103" s="161" t="s">
        <v>259</v>
      </c>
      <c r="D103" s="143" t="s">
        <v>336</v>
      </c>
      <c r="E103" s="123"/>
      <c r="F103" s="110"/>
      <c r="G103" s="110"/>
      <c r="H103" s="110"/>
      <c r="I103" s="110"/>
      <c r="J103" s="112"/>
      <c r="K103" s="154">
        <f t="shared" si="55"/>
        <v>0</v>
      </c>
      <c r="M103" s="489">
        <f t="shared" ref="M103:M105" si="58">M102+1</f>
        <v>12</v>
      </c>
      <c r="N103" s="161" t="s">
        <v>259</v>
      </c>
      <c r="O103" s="143" t="s">
        <v>336</v>
      </c>
      <c r="P103" s="118"/>
      <c r="Q103" s="118"/>
      <c r="R103" s="118"/>
      <c r="S103" s="118"/>
      <c r="T103" s="118"/>
      <c r="U103" s="118"/>
      <c r="V103" s="154">
        <f t="shared" si="56"/>
        <v>0</v>
      </c>
    </row>
    <row r="104" spans="2:22" hidden="1" outlineLevel="1" x14ac:dyDescent="0.3">
      <c r="B104" s="489">
        <f t="shared" si="57"/>
        <v>13</v>
      </c>
      <c r="C104" s="161" t="s">
        <v>345</v>
      </c>
      <c r="D104" s="143" t="s">
        <v>336</v>
      </c>
      <c r="E104" s="123"/>
      <c r="F104" s="110"/>
      <c r="G104" s="110"/>
      <c r="H104" s="110"/>
      <c r="I104" s="110"/>
      <c r="J104" s="112"/>
      <c r="K104" s="154">
        <f t="shared" si="55"/>
        <v>0</v>
      </c>
      <c r="M104" s="489">
        <f t="shared" si="58"/>
        <v>13</v>
      </c>
      <c r="N104" s="161" t="s">
        <v>345</v>
      </c>
      <c r="O104" s="143" t="s">
        <v>336</v>
      </c>
      <c r="P104" s="118"/>
      <c r="Q104" s="118"/>
      <c r="R104" s="118"/>
      <c r="S104" s="118"/>
      <c r="T104" s="118"/>
      <c r="U104" s="118"/>
      <c r="V104" s="154">
        <f t="shared" si="56"/>
        <v>0</v>
      </c>
    </row>
    <row r="105" spans="2:22" hidden="1" outlineLevel="1" x14ac:dyDescent="0.3">
      <c r="B105" s="489">
        <f t="shared" si="57"/>
        <v>14</v>
      </c>
      <c r="C105" s="161" t="s">
        <v>266</v>
      </c>
      <c r="D105" s="143" t="s">
        <v>336</v>
      </c>
      <c r="E105" s="123"/>
      <c r="F105" s="110"/>
      <c r="G105" s="110"/>
      <c r="H105" s="110"/>
      <c r="I105" s="110"/>
      <c r="J105" s="112"/>
      <c r="K105" s="154">
        <f t="shared" si="55"/>
        <v>0</v>
      </c>
      <c r="M105" s="489">
        <f t="shared" si="58"/>
        <v>14</v>
      </c>
      <c r="N105" s="161" t="s">
        <v>266</v>
      </c>
      <c r="O105" s="143" t="s">
        <v>336</v>
      </c>
      <c r="P105" s="118"/>
      <c r="Q105" s="118"/>
      <c r="R105" s="118"/>
      <c r="S105" s="118"/>
      <c r="T105" s="118"/>
      <c r="U105" s="118"/>
      <c r="V105" s="154">
        <f t="shared" si="56"/>
        <v>0</v>
      </c>
    </row>
    <row r="106" spans="2:22" ht="14.5" hidden="1" outlineLevel="1" thickBot="1" x14ac:dyDescent="0.35">
      <c r="B106" s="490">
        <f>B105+1</f>
        <v>15</v>
      </c>
      <c r="C106" s="163" t="s">
        <v>46</v>
      </c>
      <c r="D106" s="253" t="s">
        <v>336</v>
      </c>
      <c r="E106" s="160">
        <f t="shared" ref="E106:J106" si="59">SUM(E92:E105)</f>
        <v>0</v>
      </c>
      <c r="F106" s="160">
        <f t="shared" si="59"/>
        <v>0</v>
      </c>
      <c r="G106" s="160">
        <f t="shared" si="59"/>
        <v>0</v>
      </c>
      <c r="H106" s="160">
        <f t="shared" si="59"/>
        <v>0</v>
      </c>
      <c r="I106" s="160">
        <f t="shared" si="59"/>
        <v>0</v>
      </c>
      <c r="J106" s="160">
        <f t="shared" si="59"/>
        <v>0</v>
      </c>
      <c r="K106" s="153">
        <f t="shared" si="55"/>
        <v>0</v>
      </c>
      <c r="M106" s="490">
        <f>M105+1</f>
        <v>15</v>
      </c>
      <c r="N106" s="163" t="s">
        <v>46</v>
      </c>
      <c r="O106" s="253" t="s">
        <v>336</v>
      </c>
      <c r="P106" s="160">
        <f t="shared" ref="P106:U106" si="60">SUM(P92:P105)</f>
        <v>0</v>
      </c>
      <c r="Q106" s="160">
        <f t="shared" si="60"/>
        <v>0</v>
      </c>
      <c r="R106" s="160">
        <f t="shared" si="60"/>
        <v>0</v>
      </c>
      <c r="S106" s="160">
        <f t="shared" si="60"/>
        <v>0</v>
      </c>
      <c r="T106" s="160">
        <f t="shared" si="60"/>
        <v>0</v>
      </c>
      <c r="U106" s="160">
        <f t="shared" si="60"/>
        <v>0</v>
      </c>
      <c r="V106" s="153">
        <f t="shared" si="56"/>
        <v>0</v>
      </c>
    </row>
    <row r="107" spans="2:22" hidden="1" outlineLevel="1" x14ac:dyDescent="0.3"/>
    <row r="108" spans="2:22" ht="14.5" hidden="1" outlineLevel="1" thickBot="1" x14ac:dyDescent="0.35"/>
    <row r="109" spans="2:22" hidden="1" outlineLevel="1" x14ac:dyDescent="0.3">
      <c r="B109" s="645" t="str">
        <f>B88</f>
        <v>Year 2024</v>
      </c>
      <c r="C109" s="646"/>
      <c r="D109" s="419"/>
      <c r="E109" s="649" t="str">
        <f>LEFT(E88,4)-1&amp;" UY"</f>
        <v>2019 UY</v>
      </c>
      <c r="F109" s="642"/>
      <c r="G109" s="642"/>
      <c r="H109" s="642"/>
      <c r="I109" s="642"/>
      <c r="J109" s="643"/>
      <c r="K109" s="644"/>
      <c r="M109" s="645" t="str">
        <f>M88</f>
        <v>Year 2023</v>
      </c>
      <c r="N109" s="646"/>
      <c r="O109" s="419"/>
      <c r="P109" s="649" t="str">
        <f>LEFT(P88,4)-1&amp;" UY"</f>
        <v>2018 UY</v>
      </c>
      <c r="Q109" s="642"/>
      <c r="R109" s="642"/>
      <c r="S109" s="642"/>
      <c r="T109" s="642"/>
      <c r="U109" s="643"/>
      <c r="V109" s="644"/>
    </row>
    <row r="110" spans="2:22" hidden="1" outlineLevel="1" x14ac:dyDescent="0.3">
      <c r="B110" s="647"/>
      <c r="C110" s="648"/>
      <c r="D110" s="318" t="s">
        <v>144</v>
      </c>
      <c r="E110" s="330" t="s">
        <v>330</v>
      </c>
      <c r="F110" s="330" t="s">
        <v>331</v>
      </c>
      <c r="G110" s="331" t="s">
        <v>145</v>
      </c>
      <c r="H110" s="331" t="s">
        <v>332</v>
      </c>
      <c r="I110" s="331" t="s">
        <v>238</v>
      </c>
      <c r="J110" s="332" t="s">
        <v>333</v>
      </c>
      <c r="K110" s="333" t="s">
        <v>334</v>
      </c>
      <c r="M110" s="647"/>
      <c r="N110" s="648"/>
      <c r="O110" s="318" t="s">
        <v>144</v>
      </c>
      <c r="P110" s="330" t="s">
        <v>330</v>
      </c>
      <c r="Q110" s="330" t="s">
        <v>331</v>
      </c>
      <c r="R110" s="331" t="s">
        <v>145</v>
      </c>
      <c r="S110" s="331" t="s">
        <v>332</v>
      </c>
      <c r="T110" s="331" t="s">
        <v>238</v>
      </c>
      <c r="U110" s="332" t="s">
        <v>333</v>
      </c>
      <c r="V110" s="333" t="s">
        <v>334</v>
      </c>
    </row>
    <row r="111" spans="2:22" hidden="1" outlineLevel="1" x14ac:dyDescent="0.3">
      <c r="B111" s="647"/>
      <c r="C111" s="648"/>
      <c r="D111" s="321"/>
      <c r="E111" s="317" t="s">
        <v>372</v>
      </c>
      <c r="F111" s="316" t="s">
        <v>373</v>
      </c>
      <c r="G111" s="316" t="s">
        <v>374</v>
      </c>
      <c r="H111" s="316" t="s">
        <v>375</v>
      </c>
      <c r="I111" s="316" t="s">
        <v>376</v>
      </c>
      <c r="J111" s="316" t="s">
        <v>377</v>
      </c>
      <c r="K111" s="329" t="s">
        <v>378</v>
      </c>
      <c r="M111" s="647"/>
      <c r="N111" s="648"/>
      <c r="O111" s="321"/>
      <c r="P111" s="317" t="s">
        <v>372</v>
      </c>
      <c r="Q111" s="316" t="s">
        <v>373</v>
      </c>
      <c r="R111" s="316" t="s">
        <v>374</v>
      </c>
      <c r="S111" s="316" t="s">
        <v>375</v>
      </c>
      <c r="T111" s="316" t="s">
        <v>376</v>
      </c>
      <c r="U111" s="316" t="s">
        <v>377</v>
      </c>
      <c r="V111" s="329" t="s">
        <v>378</v>
      </c>
    </row>
    <row r="112" spans="2:22" ht="14.5" hidden="1" outlineLevel="1" x14ac:dyDescent="0.3">
      <c r="B112" s="489"/>
      <c r="C112" s="485"/>
      <c r="D112" s="5"/>
      <c r="E112" s="5"/>
      <c r="F112" s="147"/>
      <c r="G112" s="147"/>
      <c r="H112" s="147"/>
      <c r="I112" s="147"/>
      <c r="J112" s="147"/>
      <c r="K112" s="148"/>
      <c r="M112" s="489"/>
      <c r="N112" s="485"/>
      <c r="O112" s="5"/>
      <c r="P112" s="5"/>
      <c r="Q112" s="147"/>
      <c r="R112" s="147"/>
      <c r="S112" s="147"/>
      <c r="T112" s="147"/>
      <c r="U112" s="147"/>
      <c r="V112" s="148"/>
    </row>
    <row r="113" spans="2:22" ht="28" hidden="1" outlineLevel="1" x14ac:dyDescent="0.3">
      <c r="B113" s="489">
        <v>1</v>
      </c>
      <c r="C113" s="547" t="s">
        <v>335</v>
      </c>
      <c r="D113" s="143" t="s">
        <v>336</v>
      </c>
      <c r="E113" s="123"/>
      <c r="F113" s="123"/>
      <c r="G113" s="110"/>
      <c r="H113" s="110"/>
      <c r="I113" s="110"/>
      <c r="J113" s="112"/>
      <c r="K113" s="154">
        <f t="shared" ref="K113" si="61">SUM(E113:J113)</f>
        <v>0</v>
      </c>
      <c r="M113" s="489">
        <v>1</v>
      </c>
      <c r="N113" s="547" t="s">
        <v>335</v>
      </c>
      <c r="O113" s="143" t="s">
        <v>336</v>
      </c>
      <c r="P113" s="118"/>
      <c r="Q113" s="118"/>
      <c r="R113" s="118"/>
      <c r="S113" s="118"/>
      <c r="T113" s="118"/>
      <c r="U113" s="118"/>
      <c r="V113" s="154">
        <f t="shared" ref="V113" si="62">SUM(P113:U113)</f>
        <v>0</v>
      </c>
    </row>
    <row r="114" spans="2:22" hidden="1" outlineLevel="1" x14ac:dyDescent="0.3">
      <c r="B114" s="489">
        <f t="shared" ref="B114:B121" si="63">B113+1</f>
        <v>2</v>
      </c>
      <c r="C114" s="162" t="s">
        <v>337</v>
      </c>
      <c r="D114" s="143" t="s">
        <v>336</v>
      </c>
      <c r="E114" s="123"/>
      <c r="F114" s="123"/>
      <c r="G114" s="110"/>
      <c r="H114" s="110"/>
      <c r="I114" s="110"/>
      <c r="J114" s="112"/>
      <c r="K114" s="154">
        <f t="shared" ref="K114:K121" si="64">SUM(E114:J114)</f>
        <v>0</v>
      </c>
      <c r="M114" s="489">
        <f t="shared" ref="M114:M121" si="65">M113+1</f>
        <v>2</v>
      </c>
      <c r="N114" s="162" t="s">
        <v>337</v>
      </c>
      <c r="O114" s="143" t="s">
        <v>336</v>
      </c>
      <c r="P114" s="118"/>
      <c r="Q114" s="118"/>
      <c r="R114" s="118"/>
      <c r="S114" s="118"/>
      <c r="T114" s="118"/>
      <c r="U114" s="118"/>
      <c r="V114" s="154">
        <f t="shared" ref="V114:V123" si="66">SUM(P114:U114)</f>
        <v>0</v>
      </c>
    </row>
    <row r="115" spans="2:22" hidden="1" outlineLevel="1" x14ac:dyDescent="0.3">
      <c r="B115" s="489">
        <f t="shared" si="63"/>
        <v>3</v>
      </c>
      <c r="C115" s="162" t="s">
        <v>338</v>
      </c>
      <c r="D115" s="143" t="s">
        <v>336</v>
      </c>
      <c r="E115" s="142"/>
      <c r="F115" s="110"/>
      <c r="G115" s="110"/>
      <c r="H115" s="110"/>
      <c r="I115" s="110"/>
      <c r="J115" s="112"/>
      <c r="K115" s="154">
        <f t="shared" si="64"/>
        <v>0</v>
      </c>
      <c r="M115" s="489">
        <f t="shared" si="65"/>
        <v>3</v>
      </c>
      <c r="N115" s="162" t="s">
        <v>338</v>
      </c>
      <c r="O115" s="143" t="s">
        <v>336</v>
      </c>
      <c r="P115" s="118"/>
      <c r="Q115" s="118"/>
      <c r="R115" s="118"/>
      <c r="S115" s="118"/>
      <c r="T115" s="118"/>
      <c r="U115" s="118"/>
      <c r="V115" s="154">
        <f t="shared" si="66"/>
        <v>0</v>
      </c>
    </row>
    <row r="116" spans="2:22" hidden="1" outlineLevel="1" x14ac:dyDescent="0.3">
      <c r="B116" s="489">
        <f t="shared" si="63"/>
        <v>4</v>
      </c>
      <c r="C116" s="162" t="s">
        <v>339</v>
      </c>
      <c r="D116" s="143" t="s">
        <v>336</v>
      </c>
      <c r="E116" s="123"/>
      <c r="F116" s="110"/>
      <c r="G116" s="110"/>
      <c r="H116" s="110"/>
      <c r="I116" s="110"/>
      <c r="J116" s="112"/>
      <c r="K116" s="154">
        <f t="shared" si="64"/>
        <v>0</v>
      </c>
      <c r="M116" s="489">
        <f t="shared" si="65"/>
        <v>4</v>
      </c>
      <c r="N116" s="162" t="s">
        <v>339</v>
      </c>
      <c r="O116" s="143" t="s">
        <v>336</v>
      </c>
      <c r="P116" s="118"/>
      <c r="Q116" s="118"/>
      <c r="R116" s="118"/>
      <c r="S116" s="118"/>
      <c r="T116" s="118"/>
      <c r="U116" s="118"/>
      <c r="V116" s="154">
        <f t="shared" si="66"/>
        <v>0</v>
      </c>
    </row>
    <row r="117" spans="2:22" hidden="1" outlineLevel="1" x14ac:dyDescent="0.3">
      <c r="B117" s="489">
        <f t="shared" si="63"/>
        <v>5</v>
      </c>
      <c r="C117" s="162" t="s">
        <v>340</v>
      </c>
      <c r="D117" s="143" t="s">
        <v>336</v>
      </c>
      <c r="E117" s="123"/>
      <c r="F117" s="110"/>
      <c r="G117" s="110"/>
      <c r="H117" s="110"/>
      <c r="I117" s="110"/>
      <c r="J117" s="112"/>
      <c r="K117" s="154">
        <f t="shared" si="64"/>
        <v>0</v>
      </c>
      <c r="M117" s="489">
        <f t="shared" si="65"/>
        <v>5</v>
      </c>
      <c r="N117" s="162" t="s">
        <v>340</v>
      </c>
      <c r="O117" s="143" t="s">
        <v>336</v>
      </c>
      <c r="P117" s="118"/>
      <c r="Q117" s="118"/>
      <c r="R117" s="118"/>
      <c r="S117" s="118"/>
      <c r="T117" s="118"/>
      <c r="U117" s="118"/>
      <c r="V117" s="154">
        <f t="shared" si="66"/>
        <v>0</v>
      </c>
    </row>
    <row r="118" spans="2:22" hidden="1" outlineLevel="1" x14ac:dyDescent="0.3">
      <c r="B118" s="489">
        <f t="shared" si="63"/>
        <v>6</v>
      </c>
      <c r="C118" s="162" t="s">
        <v>341</v>
      </c>
      <c r="D118" s="143" t="s">
        <v>336</v>
      </c>
      <c r="E118" s="123"/>
      <c r="F118" s="110"/>
      <c r="G118" s="110"/>
      <c r="H118" s="110"/>
      <c r="I118" s="110"/>
      <c r="J118" s="112"/>
      <c r="K118" s="154">
        <f t="shared" si="64"/>
        <v>0</v>
      </c>
      <c r="M118" s="489">
        <f t="shared" si="65"/>
        <v>6</v>
      </c>
      <c r="N118" s="162" t="s">
        <v>341</v>
      </c>
      <c r="O118" s="143" t="s">
        <v>336</v>
      </c>
      <c r="P118" s="118"/>
      <c r="Q118" s="118"/>
      <c r="R118" s="118"/>
      <c r="S118" s="118"/>
      <c r="T118" s="118"/>
      <c r="U118" s="118"/>
      <c r="V118" s="154">
        <f t="shared" si="66"/>
        <v>0</v>
      </c>
    </row>
    <row r="119" spans="2:22" hidden="1" outlineLevel="1" x14ac:dyDescent="0.3">
      <c r="B119" s="489">
        <f t="shared" si="63"/>
        <v>7</v>
      </c>
      <c r="C119" s="162" t="s">
        <v>342</v>
      </c>
      <c r="D119" s="143" t="s">
        <v>336</v>
      </c>
      <c r="E119" s="145"/>
      <c r="F119" s="113"/>
      <c r="G119" s="114"/>
      <c r="H119" s="113"/>
      <c r="I119" s="113"/>
      <c r="J119" s="115"/>
      <c r="K119" s="154">
        <f t="shared" si="64"/>
        <v>0</v>
      </c>
      <c r="M119" s="489">
        <f t="shared" si="65"/>
        <v>7</v>
      </c>
      <c r="N119" s="162" t="s">
        <v>342</v>
      </c>
      <c r="O119" s="143" t="s">
        <v>336</v>
      </c>
      <c r="P119" s="118"/>
      <c r="Q119" s="118"/>
      <c r="R119" s="118"/>
      <c r="S119" s="118"/>
      <c r="T119" s="118"/>
      <c r="U119" s="118"/>
      <c r="V119" s="154">
        <f t="shared" si="66"/>
        <v>0</v>
      </c>
    </row>
    <row r="120" spans="2:22" hidden="1" outlineLevel="1" x14ac:dyDescent="0.3">
      <c r="B120" s="489">
        <f t="shared" si="63"/>
        <v>8</v>
      </c>
      <c r="C120" s="162" t="s">
        <v>343</v>
      </c>
      <c r="D120" s="143" t="s">
        <v>336</v>
      </c>
      <c r="E120" s="145"/>
      <c r="F120" s="113"/>
      <c r="G120" s="114"/>
      <c r="H120" s="113"/>
      <c r="I120" s="113"/>
      <c r="J120" s="115"/>
      <c r="K120" s="154">
        <f t="shared" si="64"/>
        <v>0</v>
      </c>
      <c r="M120" s="489">
        <f t="shared" si="65"/>
        <v>8</v>
      </c>
      <c r="N120" s="162" t="s">
        <v>343</v>
      </c>
      <c r="O120" s="143" t="s">
        <v>336</v>
      </c>
      <c r="P120" s="118"/>
      <c r="Q120" s="118"/>
      <c r="R120" s="118"/>
      <c r="S120" s="118"/>
      <c r="T120" s="118"/>
      <c r="U120" s="118"/>
      <c r="V120" s="154">
        <f t="shared" si="66"/>
        <v>0</v>
      </c>
    </row>
    <row r="121" spans="2:22" hidden="1" outlineLevel="1" x14ac:dyDescent="0.3">
      <c r="B121" s="489">
        <f t="shared" si="63"/>
        <v>9</v>
      </c>
      <c r="C121" s="162" t="s">
        <v>245</v>
      </c>
      <c r="D121" s="143" t="s">
        <v>336</v>
      </c>
      <c r="E121" s="123"/>
      <c r="F121" s="110"/>
      <c r="G121" s="546"/>
      <c r="H121" s="110"/>
      <c r="I121" s="110"/>
      <c r="J121" s="112"/>
      <c r="K121" s="154">
        <f t="shared" si="64"/>
        <v>0</v>
      </c>
      <c r="M121" s="489">
        <f t="shared" si="65"/>
        <v>9</v>
      </c>
      <c r="N121" s="162" t="s">
        <v>245</v>
      </c>
      <c r="O121" s="143" t="s">
        <v>336</v>
      </c>
      <c r="P121" s="118"/>
      <c r="Q121" s="118"/>
      <c r="R121" s="118"/>
      <c r="S121" s="118"/>
      <c r="T121" s="118"/>
      <c r="U121" s="118"/>
      <c r="V121" s="154">
        <f t="shared" si="66"/>
        <v>0</v>
      </c>
    </row>
    <row r="122" spans="2:22" hidden="1" outlineLevel="1" x14ac:dyDescent="0.3">
      <c r="B122" s="489">
        <f>B121+1</f>
        <v>10</v>
      </c>
      <c r="C122" s="161" t="s">
        <v>344</v>
      </c>
      <c r="D122" s="143" t="s">
        <v>336</v>
      </c>
      <c r="E122" s="142"/>
      <c r="F122" s="116"/>
      <c r="G122" s="116"/>
      <c r="H122" s="116"/>
      <c r="I122" s="116"/>
      <c r="J122" s="117"/>
      <c r="K122" s="156">
        <f t="shared" ref="K122:K127" si="67">SUM(E122:J122)</f>
        <v>0</v>
      </c>
      <c r="M122" s="489">
        <f>M121+1</f>
        <v>10</v>
      </c>
      <c r="N122" s="161" t="s">
        <v>344</v>
      </c>
      <c r="O122" s="143" t="s">
        <v>336</v>
      </c>
      <c r="P122" s="118"/>
      <c r="Q122" s="118"/>
      <c r="R122" s="118"/>
      <c r="S122" s="118"/>
      <c r="T122" s="118"/>
      <c r="U122" s="118"/>
      <c r="V122" s="154">
        <f t="shared" si="66"/>
        <v>0</v>
      </c>
    </row>
    <row r="123" spans="2:22" hidden="1" outlineLevel="1" x14ac:dyDescent="0.3">
      <c r="B123" s="489">
        <f>B122+1</f>
        <v>11</v>
      </c>
      <c r="C123" s="161" t="s">
        <v>257</v>
      </c>
      <c r="D123" s="143" t="s">
        <v>336</v>
      </c>
      <c r="E123" s="123"/>
      <c r="F123" s="110"/>
      <c r="G123" s="110"/>
      <c r="H123" s="110"/>
      <c r="I123" s="110"/>
      <c r="J123" s="112"/>
      <c r="K123" s="154">
        <f t="shared" si="67"/>
        <v>0</v>
      </c>
      <c r="M123" s="489">
        <f>M122+1</f>
        <v>11</v>
      </c>
      <c r="N123" s="161" t="s">
        <v>257</v>
      </c>
      <c r="O123" s="143" t="s">
        <v>336</v>
      </c>
      <c r="P123" s="118"/>
      <c r="Q123" s="118"/>
      <c r="R123" s="118"/>
      <c r="S123" s="118"/>
      <c r="T123" s="118"/>
      <c r="U123" s="118"/>
      <c r="V123" s="154">
        <f t="shared" si="66"/>
        <v>0</v>
      </c>
    </row>
    <row r="124" spans="2:22" hidden="1" outlineLevel="1" x14ac:dyDescent="0.3">
      <c r="B124" s="489">
        <f t="shared" ref="B124:B126" si="68">B123+1</f>
        <v>12</v>
      </c>
      <c r="C124" s="161" t="s">
        <v>259</v>
      </c>
      <c r="D124" s="143" t="s">
        <v>336</v>
      </c>
      <c r="E124" s="123"/>
      <c r="F124" s="110"/>
      <c r="G124" s="110"/>
      <c r="H124" s="110"/>
      <c r="I124" s="110"/>
      <c r="J124" s="112"/>
      <c r="K124" s="154">
        <f t="shared" si="67"/>
        <v>0</v>
      </c>
      <c r="M124" s="489">
        <f t="shared" ref="M124:M126" si="69">M123+1</f>
        <v>12</v>
      </c>
      <c r="N124" s="161" t="s">
        <v>259</v>
      </c>
      <c r="O124" s="143" t="s">
        <v>336</v>
      </c>
      <c r="P124" s="118"/>
      <c r="Q124" s="118"/>
      <c r="R124" s="118"/>
      <c r="S124" s="118"/>
      <c r="T124" s="118"/>
      <c r="U124" s="118"/>
      <c r="V124" s="154">
        <f t="shared" ref="V124:V127" si="70">SUM(P124:U124)</f>
        <v>0</v>
      </c>
    </row>
    <row r="125" spans="2:22" hidden="1" outlineLevel="1" x14ac:dyDescent="0.3">
      <c r="B125" s="489">
        <f t="shared" si="68"/>
        <v>13</v>
      </c>
      <c r="C125" s="161" t="s">
        <v>345</v>
      </c>
      <c r="D125" s="143" t="s">
        <v>336</v>
      </c>
      <c r="E125" s="123"/>
      <c r="F125" s="110"/>
      <c r="G125" s="110"/>
      <c r="H125" s="110"/>
      <c r="I125" s="110"/>
      <c r="J125" s="112"/>
      <c r="K125" s="154">
        <f t="shared" si="67"/>
        <v>0</v>
      </c>
      <c r="M125" s="489">
        <f t="shared" si="69"/>
        <v>13</v>
      </c>
      <c r="N125" s="161" t="s">
        <v>345</v>
      </c>
      <c r="O125" s="143" t="s">
        <v>336</v>
      </c>
      <c r="P125" s="118"/>
      <c r="Q125" s="118"/>
      <c r="R125" s="118"/>
      <c r="S125" s="118"/>
      <c r="T125" s="118"/>
      <c r="U125" s="118"/>
      <c r="V125" s="154">
        <f t="shared" si="70"/>
        <v>0</v>
      </c>
    </row>
    <row r="126" spans="2:22" hidden="1" outlineLevel="1" x14ac:dyDescent="0.3">
      <c r="B126" s="489">
        <f t="shared" si="68"/>
        <v>14</v>
      </c>
      <c r="C126" s="161" t="s">
        <v>266</v>
      </c>
      <c r="D126" s="143" t="s">
        <v>336</v>
      </c>
      <c r="E126" s="123"/>
      <c r="F126" s="110"/>
      <c r="G126" s="110"/>
      <c r="H126" s="110"/>
      <c r="I126" s="110"/>
      <c r="J126" s="112"/>
      <c r="K126" s="154">
        <f t="shared" si="67"/>
        <v>0</v>
      </c>
      <c r="M126" s="489">
        <f t="shared" si="69"/>
        <v>14</v>
      </c>
      <c r="N126" s="161" t="s">
        <v>266</v>
      </c>
      <c r="O126" s="143" t="s">
        <v>336</v>
      </c>
      <c r="P126" s="118"/>
      <c r="Q126" s="118"/>
      <c r="R126" s="118"/>
      <c r="S126" s="118"/>
      <c r="T126" s="118"/>
      <c r="U126" s="118"/>
      <c r="V126" s="154">
        <f t="shared" si="70"/>
        <v>0</v>
      </c>
    </row>
    <row r="127" spans="2:22" ht="14.5" hidden="1" outlineLevel="1" thickBot="1" x14ac:dyDescent="0.35">
      <c r="B127" s="490">
        <f>B126+1</f>
        <v>15</v>
      </c>
      <c r="C127" s="163" t="s">
        <v>46</v>
      </c>
      <c r="D127" s="253" t="s">
        <v>336</v>
      </c>
      <c r="E127" s="160">
        <f t="shared" ref="E127:J127" si="71">SUM(E113:E126)</f>
        <v>0</v>
      </c>
      <c r="F127" s="160">
        <f t="shared" si="71"/>
        <v>0</v>
      </c>
      <c r="G127" s="160">
        <f t="shared" si="71"/>
        <v>0</v>
      </c>
      <c r="H127" s="160">
        <f t="shared" si="71"/>
        <v>0</v>
      </c>
      <c r="I127" s="160">
        <f t="shared" si="71"/>
        <v>0</v>
      </c>
      <c r="J127" s="160">
        <f t="shared" si="71"/>
        <v>0</v>
      </c>
      <c r="K127" s="153">
        <f t="shared" si="67"/>
        <v>0</v>
      </c>
      <c r="M127" s="490">
        <f>M126+1</f>
        <v>15</v>
      </c>
      <c r="N127" s="163" t="s">
        <v>46</v>
      </c>
      <c r="O127" s="253" t="s">
        <v>336</v>
      </c>
      <c r="P127" s="160">
        <f t="shared" ref="P127:U127" si="72">SUM(P113:P126)</f>
        <v>0</v>
      </c>
      <c r="Q127" s="160">
        <f t="shared" si="72"/>
        <v>0</v>
      </c>
      <c r="R127" s="160">
        <f t="shared" si="72"/>
        <v>0</v>
      </c>
      <c r="S127" s="160">
        <f t="shared" si="72"/>
        <v>0</v>
      </c>
      <c r="T127" s="160">
        <f t="shared" si="72"/>
        <v>0</v>
      </c>
      <c r="U127" s="160">
        <f t="shared" si="72"/>
        <v>0</v>
      </c>
      <c r="V127" s="153">
        <f t="shared" si="70"/>
        <v>0</v>
      </c>
    </row>
    <row r="128" spans="2:22" hidden="1" outlineLevel="1" x14ac:dyDescent="0.3"/>
    <row r="129" spans="2:22" ht="14.5" hidden="1" outlineLevel="1" thickBot="1" x14ac:dyDescent="0.35"/>
    <row r="130" spans="2:22" hidden="1" outlineLevel="1" x14ac:dyDescent="0.3">
      <c r="B130" s="645" t="str">
        <f>B109</f>
        <v>Year 2024</v>
      </c>
      <c r="C130" s="646"/>
      <c r="D130" s="419"/>
      <c r="E130" s="649" t="str">
        <f>LEFT(E109,4)-1&amp;" UY"</f>
        <v>2018 UY</v>
      </c>
      <c r="F130" s="642"/>
      <c r="G130" s="642"/>
      <c r="H130" s="642"/>
      <c r="I130" s="642"/>
      <c r="J130" s="643"/>
      <c r="K130" s="644"/>
      <c r="M130" s="645" t="str">
        <f>M109</f>
        <v>Year 2023</v>
      </c>
      <c r="N130" s="646"/>
      <c r="O130" s="419"/>
      <c r="P130" s="649" t="str">
        <f>LEFT(P109,4)-1&amp;" UY"</f>
        <v>2017 UY</v>
      </c>
      <c r="Q130" s="642"/>
      <c r="R130" s="642"/>
      <c r="S130" s="642"/>
      <c r="T130" s="642"/>
      <c r="U130" s="643"/>
      <c r="V130" s="644"/>
    </row>
    <row r="131" spans="2:22" hidden="1" outlineLevel="1" x14ac:dyDescent="0.3">
      <c r="B131" s="647"/>
      <c r="C131" s="648"/>
      <c r="D131" s="318" t="s">
        <v>144</v>
      </c>
      <c r="E131" s="330" t="s">
        <v>330</v>
      </c>
      <c r="F131" s="330" t="s">
        <v>331</v>
      </c>
      <c r="G131" s="331" t="s">
        <v>145</v>
      </c>
      <c r="H131" s="331" t="s">
        <v>332</v>
      </c>
      <c r="I131" s="331" t="s">
        <v>238</v>
      </c>
      <c r="J131" s="332" t="s">
        <v>333</v>
      </c>
      <c r="K131" s="333" t="s">
        <v>334</v>
      </c>
      <c r="M131" s="647"/>
      <c r="N131" s="648"/>
      <c r="O131" s="318" t="s">
        <v>144</v>
      </c>
      <c r="P131" s="330" t="s">
        <v>330</v>
      </c>
      <c r="Q131" s="330" t="s">
        <v>331</v>
      </c>
      <c r="R131" s="331" t="s">
        <v>145</v>
      </c>
      <c r="S131" s="331" t="s">
        <v>332</v>
      </c>
      <c r="T131" s="331" t="s">
        <v>238</v>
      </c>
      <c r="U131" s="332" t="s">
        <v>333</v>
      </c>
      <c r="V131" s="333" t="s">
        <v>334</v>
      </c>
    </row>
    <row r="132" spans="2:22" hidden="1" outlineLevel="1" x14ac:dyDescent="0.3">
      <c r="B132" s="647"/>
      <c r="C132" s="648"/>
      <c r="D132" s="321"/>
      <c r="E132" s="317" t="s">
        <v>379</v>
      </c>
      <c r="F132" s="316" t="s">
        <v>380</v>
      </c>
      <c r="G132" s="316" t="s">
        <v>381</v>
      </c>
      <c r="H132" s="316" t="s">
        <v>382</v>
      </c>
      <c r="I132" s="316" t="s">
        <v>383</v>
      </c>
      <c r="J132" s="316" t="s">
        <v>384</v>
      </c>
      <c r="K132" s="329" t="s">
        <v>385</v>
      </c>
      <c r="M132" s="647"/>
      <c r="N132" s="648"/>
      <c r="O132" s="321"/>
      <c r="P132" s="317" t="s">
        <v>379</v>
      </c>
      <c r="Q132" s="316" t="s">
        <v>380</v>
      </c>
      <c r="R132" s="316" t="s">
        <v>381</v>
      </c>
      <c r="S132" s="316" t="s">
        <v>382</v>
      </c>
      <c r="T132" s="316" t="s">
        <v>383</v>
      </c>
      <c r="U132" s="316" t="s">
        <v>384</v>
      </c>
      <c r="V132" s="329" t="s">
        <v>385</v>
      </c>
    </row>
    <row r="133" spans="2:22" ht="14.5" hidden="1" outlineLevel="1" x14ac:dyDescent="0.3">
      <c r="B133" s="489"/>
      <c r="C133" s="485"/>
      <c r="D133" s="5"/>
      <c r="E133" s="5"/>
      <c r="F133" s="147"/>
      <c r="G133" s="147"/>
      <c r="H133" s="147"/>
      <c r="I133" s="147"/>
      <c r="J133" s="147"/>
      <c r="K133" s="148"/>
      <c r="M133" s="489"/>
      <c r="N133" s="485"/>
      <c r="O133" s="5"/>
      <c r="P133" s="5"/>
      <c r="Q133" s="147"/>
      <c r="R133" s="147"/>
      <c r="S133" s="147"/>
      <c r="T133" s="147"/>
      <c r="U133" s="147"/>
      <c r="V133" s="148"/>
    </row>
    <row r="134" spans="2:22" ht="28" hidden="1" outlineLevel="1" x14ac:dyDescent="0.3">
      <c r="B134" s="489">
        <v>1</v>
      </c>
      <c r="C134" s="547" t="s">
        <v>335</v>
      </c>
      <c r="D134" s="143" t="s">
        <v>336</v>
      </c>
      <c r="E134" s="123"/>
      <c r="F134" s="123"/>
      <c r="G134" s="110"/>
      <c r="H134" s="110"/>
      <c r="I134" s="110"/>
      <c r="J134" s="112"/>
      <c r="K134" s="154">
        <f t="shared" ref="K134" si="73">SUM(E134:J134)</f>
        <v>0</v>
      </c>
      <c r="M134" s="489">
        <v>1</v>
      </c>
      <c r="N134" s="547" t="s">
        <v>335</v>
      </c>
      <c r="O134" s="143" t="s">
        <v>336</v>
      </c>
      <c r="P134" s="118"/>
      <c r="Q134" s="118"/>
      <c r="R134" s="118"/>
      <c r="S134" s="118"/>
      <c r="T134" s="118"/>
      <c r="U134" s="118"/>
      <c r="V134" s="154">
        <f t="shared" ref="V134" si="74">SUM(P134:U134)</f>
        <v>0</v>
      </c>
    </row>
    <row r="135" spans="2:22" hidden="1" outlineLevel="1" x14ac:dyDescent="0.3">
      <c r="B135" s="489">
        <f t="shared" ref="B135:B142" si="75">B134+1</f>
        <v>2</v>
      </c>
      <c r="C135" s="162" t="s">
        <v>337</v>
      </c>
      <c r="D135" s="143" t="s">
        <v>336</v>
      </c>
      <c r="E135" s="123"/>
      <c r="F135" s="123"/>
      <c r="G135" s="110"/>
      <c r="H135" s="110"/>
      <c r="I135" s="110"/>
      <c r="J135" s="112"/>
      <c r="K135" s="154">
        <f t="shared" ref="K135:K143" si="76">SUM(E135:J135)</f>
        <v>0</v>
      </c>
      <c r="M135" s="489">
        <f t="shared" ref="M135:M142" si="77">M134+1</f>
        <v>2</v>
      </c>
      <c r="N135" s="162" t="s">
        <v>337</v>
      </c>
      <c r="O135" s="143" t="s">
        <v>336</v>
      </c>
      <c r="P135" s="118"/>
      <c r="Q135" s="118"/>
      <c r="R135" s="118"/>
      <c r="S135" s="118"/>
      <c r="T135" s="118"/>
      <c r="U135" s="118"/>
      <c r="V135" s="154">
        <f t="shared" ref="V135:V142" si="78">SUM(P135:U135)</f>
        <v>0</v>
      </c>
    </row>
    <row r="136" spans="2:22" hidden="1" outlineLevel="1" x14ac:dyDescent="0.3">
      <c r="B136" s="489">
        <f t="shared" si="75"/>
        <v>3</v>
      </c>
      <c r="C136" s="162" t="s">
        <v>338</v>
      </c>
      <c r="D136" s="143" t="s">
        <v>336</v>
      </c>
      <c r="E136" s="142"/>
      <c r="F136" s="110"/>
      <c r="G136" s="110"/>
      <c r="H136" s="110"/>
      <c r="I136" s="110"/>
      <c r="J136" s="112"/>
      <c r="K136" s="154">
        <f t="shared" si="76"/>
        <v>0</v>
      </c>
      <c r="M136" s="489">
        <f t="shared" si="77"/>
        <v>3</v>
      </c>
      <c r="N136" s="162" t="s">
        <v>338</v>
      </c>
      <c r="O136" s="143" t="s">
        <v>336</v>
      </c>
      <c r="P136" s="118"/>
      <c r="Q136" s="118"/>
      <c r="R136" s="118"/>
      <c r="S136" s="118"/>
      <c r="T136" s="118"/>
      <c r="U136" s="118"/>
      <c r="V136" s="154">
        <f t="shared" si="78"/>
        <v>0</v>
      </c>
    </row>
    <row r="137" spans="2:22" hidden="1" outlineLevel="1" x14ac:dyDescent="0.3">
      <c r="B137" s="489">
        <f t="shared" si="75"/>
        <v>4</v>
      </c>
      <c r="C137" s="162" t="s">
        <v>339</v>
      </c>
      <c r="D137" s="143" t="s">
        <v>336</v>
      </c>
      <c r="E137" s="123"/>
      <c r="F137" s="110"/>
      <c r="G137" s="110"/>
      <c r="H137" s="110"/>
      <c r="I137" s="110"/>
      <c r="J137" s="112"/>
      <c r="K137" s="154">
        <f t="shared" si="76"/>
        <v>0</v>
      </c>
      <c r="M137" s="489">
        <f t="shared" si="77"/>
        <v>4</v>
      </c>
      <c r="N137" s="162" t="s">
        <v>339</v>
      </c>
      <c r="O137" s="143" t="s">
        <v>336</v>
      </c>
      <c r="P137" s="118"/>
      <c r="Q137" s="118"/>
      <c r="R137" s="118"/>
      <c r="S137" s="118"/>
      <c r="T137" s="118"/>
      <c r="U137" s="118"/>
      <c r="V137" s="154">
        <f t="shared" si="78"/>
        <v>0</v>
      </c>
    </row>
    <row r="138" spans="2:22" hidden="1" outlineLevel="1" x14ac:dyDescent="0.3">
      <c r="B138" s="489">
        <f t="shared" si="75"/>
        <v>5</v>
      </c>
      <c r="C138" s="162" t="s">
        <v>340</v>
      </c>
      <c r="D138" s="143" t="s">
        <v>336</v>
      </c>
      <c r="E138" s="123"/>
      <c r="F138" s="110"/>
      <c r="G138" s="110"/>
      <c r="H138" s="110"/>
      <c r="I138" s="110"/>
      <c r="J138" s="112"/>
      <c r="K138" s="154">
        <f t="shared" si="76"/>
        <v>0</v>
      </c>
      <c r="M138" s="489">
        <f t="shared" si="77"/>
        <v>5</v>
      </c>
      <c r="N138" s="162" t="s">
        <v>340</v>
      </c>
      <c r="O138" s="143" t="s">
        <v>336</v>
      </c>
      <c r="P138" s="118"/>
      <c r="Q138" s="118"/>
      <c r="R138" s="118"/>
      <c r="S138" s="118"/>
      <c r="T138" s="118"/>
      <c r="U138" s="118"/>
      <c r="V138" s="154">
        <f t="shared" si="78"/>
        <v>0</v>
      </c>
    </row>
    <row r="139" spans="2:22" hidden="1" outlineLevel="1" x14ac:dyDescent="0.3">
      <c r="B139" s="489">
        <f t="shared" si="75"/>
        <v>6</v>
      </c>
      <c r="C139" s="162" t="s">
        <v>341</v>
      </c>
      <c r="D139" s="143" t="s">
        <v>336</v>
      </c>
      <c r="E139" s="123"/>
      <c r="F139" s="110"/>
      <c r="G139" s="110"/>
      <c r="H139" s="110"/>
      <c r="I139" s="110"/>
      <c r="J139" s="112"/>
      <c r="K139" s="154">
        <f t="shared" si="76"/>
        <v>0</v>
      </c>
      <c r="M139" s="489">
        <f t="shared" si="77"/>
        <v>6</v>
      </c>
      <c r="N139" s="162" t="s">
        <v>341</v>
      </c>
      <c r="O139" s="143" t="s">
        <v>336</v>
      </c>
      <c r="P139" s="118"/>
      <c r="Q139" s="118"/>
      <c r="R139" s="118"/>
      <c r="S139" s="118"/>
      <c r="T139" s="118"/>
      <c r="U139" s="118"/>
      <c r="V139" s="154">
        <f t="shared" si="78"/>
        <v>0</v>
      </c>
    </row>
    <row r="140" spans="2:22" hidden="1" outlineLevel="1" x14ac:dyDescent="0.3">
      <c r="B140" s="489">
        <f t="shared" si="75"/>
        <v>7</v>
      </c>
      <c r="C140" s="162" t="s">
        <v>342</v>
      </c>
      <c r="D140" s="143" t="s">
        <v>336</v>
      </c>
      <c r="E140" s="145"/>
      <c r="F140" s="113"/>
      <c r="G140" s="114"/>
      <c r="H140" s="113"/>
      <c r="I140" s="113"/>
      <c r="J140" s="115"/>
      <c r="K140" s="154">
        <f t="shared" si="76"/>
        <v>0</v>
      </c>
      <c r="M140" s="489">
        <f t="shared" si="77"/>
        <v>7</v>
      </c>
      <c r="N140" s="162" t="s">
        <v>342</v>
      </c>
      <c r="O140" s="143" t="s">
        <v>336</v>
      </c>
      <c r="P140" s="118"/>
      <c r="Q140" s="118"/>
      <c r="R140" s="118"/>
      <c r="S140" s="118"/>
      <c r="T140" s="118"/>
      <c r="U140" s="118"/>
      <c r="V140" s="155">
        <f t="shared" si="78"/>
        <v>0</v>
      </c>
    </row>
    <row r="141" spans="2:22" hidden="1" outlineLevel="1" x14ac:dyDescent="0.3">
      <c r="B141" s="489">
        <f t="shared" si="75"/>
        <v>8</v>
      </c>
      <c r="C141" s="162" t="s">
        <v>343</v>
      </c>
      <c r="D141" s="143" t="s">
        <v>336</v>
      </c>
      <c r="E141" s="145"/>
      <c r="F141" s="113"/>
      <c r="G141" s="114"/>
      <c r="H141" s="113"/>
      <c r="I141" s="113"/>
      <c r="J141" s="115"/>
      <c r="K141" s="154">
        <f t="shared" si="76"/>
        <v>0</v>
      </c>
      <c r="M141" s="489">
        <f t="shared" si="77"/>
        <v>8</v>
      </c>
      <c r="N141" s="162" t="s">
        <v>343</v>
      </c>
      <c r="O141" s="143" t="s">
        <v>336</v>
      </c>
      <c r="P141" s="118"/>
      <c r="Q141" s="118"/>
      <c r="R141" s="118"/>
      <c r="S141" s="118"/>
      <c r="T141" s="118"/>
      <c r="U141" s="118"/>
      <c r="V141" s="155">
        <f t="shared" si="78"/>
        <v>0</v>
      </c>
    </row>
    <row r="142" spans="2:22" hidden="1" outlineLevel="1" x14ac:dyDescent="0.3">
      <c r="B142" s="489">
        <f t="shared" si="75"/>
        <v>9</v>
      </c>
      <c r="C142" s="162" t="s">
        <v>245</v>
      </c>
      <c r="D142" s="143" t="s">
        <v>336</v>
      </c>
      <c r="E142" s="123"/>
      <c r="F142" s="110"/>
      <c r="G142" s="546"/>
      <c r="H142" s="110"/>
      <c r="I142" s="110"/>
      <c r="J142" s="112"/>
      <c r="K142" s="154">
        <f t="shared" si="76"/>
        <v>0</v>
      </c>
      <c r="M142" s="489">
        <f t="shared" si="77"/>
        <v>9</v>
      </c>
      <c r="N142" s="162" t="s">
        <v>245</v>
      </c>
      <c r="O142" s="143" t="s">
        <v>336</v>
      </c>
      <c r="P142" s="118"/>
      <c r="Q142" s="118"/>
      <c r="R142" s="118"/>
      <c r="S142" s="118"/>
      <c r="T142" s="118"/>
      <c r="U142" s="118"/>
      <c r="V142" s="155">
        <f t="shared" si="78"/>
        <v>0</v>
      </c>
    </row>
    <row r="143" spans="2:22" hidden="1" outlineLevel="1" x14ac:dyDescent="0.3">
      <c r="B143" s="489">
        <f>B142+1</f>
        <v>10</v>
      </c>
      <c r="C143" s="161" t="s">
        <v>344</v>
      </c>
      <c r="D143" s="143" t="s">
        <v>336</v>
      </c>
      <c r="E143" s="142"/>
      <c r="F143" s="116"/>
      <c r="G143" s="116"/>
      <c r="H143" s="116"/>
      <c r="I143" s="116"/>
      <c r="J143" s="117"/>
      <c r="K143" s="154">
        <f t="shared" si="76"/>
        <v>0</v>
      </c>
      <c r="M143" s="489">
        <f>M142+1</f>
        <v>10</v>
      </c>
      <c r="N143" s="161" t="s">
        <v>344</v>
      </c>
      <c r="O143" s="143" t="s">
        <v>336</v>
      </c>
      <c r="P143" s="118"/>
      <c r="Q143" s="118"/>
      <c r="R143" s="118"/>
      <c r="S143" s="118"/>
      <c r="T143" s="118"/>
      <c r="U143" s="118"/>
      <c r="V143" s="156">
        <f t="shared" ref="V143:V148" si="79">SUM(P143:U143)</f>
        <v>0</v>
      </c>
    </row>
    <row r="144" spans="2:22" hidden="1" outlineLevel="1" x14ac:dyDescent="0.3">
      <c r="B144" s="489">
        <f>B143+1</f>
        <v>11</v>
      </c>
      <c r="C144" s="161" t="s">
        <v>257</v>
      </c>
      <c r="D144" s="143" t="s">
        <v>336</v>
      </c>
      <c r="E144" s="123"/>
      <c r="F144" s="110"/>
      <c r="G144" s="110"/>
      <c r="H144" s="110"/>
      <c r="I144" s="110"/>
      <c r="J144" s="112"/>
      <c r="K144" s="154">
        <f t="shared" ref="K144:K148" si="80">SUM(E144:J144)</f>
        <v>0</v>
      </c>
      <c r="M144" s="489">
        <f>M143+1</f>
        <v>11</v>
      </c>
      <c r="N144" s="161" t="s">
        <v>257</v>
      </c>
      <c r="O144" s="143" t="s">
        <v>336</v>
      </c>
      <c r="P144" s="118"/>
      <c r="Q144" s="118"/>
      <c r="R144" s="118"/>
      <c r="S144" s="118"/>
      <c r="T144" s="118"/>
      <c r="U144" s="118"/>
      <c r="V144" s="154">
        <f t="shared" si="79"/>
        <v>0</v>
      </c>
    </row>
    <row r="145" spans="2:22" hidden="1" outlineLevel="1" x14ac:dyDescent="0.3">
      <c r="B145" s="489">
        <f t="shared" ref="B145:B147" si="81">B144+1</f>
        <v>12</v>
      </c>
      <c r="C145" s="161" t="s">
        <v>259</v>
      </c>
      <c r="D145" s="143" t="s">
        <v>336</v>
      </c>
      <c r="E145" s="123"/>
      <c r="F145" s="110"/>
      <c r="G145" s="110"/>
      <c r="H145" s="110"/>
      <c r="I145" s="110"/>
      <c r="J145" s="112"/>
      <c r="K145" s="154">
        <f t="shared" si="80"/>
        <v>0</v>
      </c>
      <c r="M145" s="489">
        <f t="shared" ref="M145:M147" si="82">M144+1</f>
        <v>12</v>
      </c>
      <c r="N145" s="161" t="s">
        <v>259</v>
      </c>
      <c r="O145" s="143" t="s">
        <v>336</v>
      </c>
      <c r="P145" s="118"/>
      <c r="Q145" s="118"/>
      <c r="R145" s="118"/>
      <c r="S145" s="118"/>
      <c r="T145" s="118"/>
      <c r="U145" s="118"/>
      <c r="V145" s="154">
        <f t="shared" si="79"/>
        <v>0</v>
      </c>
    </row>
    <row r="146" spans="2:22" hidden="1" outlineLevel="1" x14ac:dyDescent="0.3">
      <c r="B146" s="489">
        <f t="shared" si="81"/>
        <v>13</v>
      </c>
      <c r="C146" s="161" t="s">
        <v>345</v>
      </c>
      <c r="D146" s="143" t="s">
        <v>336</v>
      </c>
      <c r="E146" s="123"/>
      <c r="F146" s="110"/>
      <c r="G146" s="110"/>
      <c r="H146" s="110"/>
      <c r="I146" s="110"/>
      <c r="J146" s="112"/>
      <c r="K146" s="154">
        <f t="shared" si="80"/>
        <v>0</v>
      </c>
      <c r="M146" s="489">
        <f t="shared" si="82"/>
        <v>13</v>
      </c>
      <c r="N146" s="161" t="s">
        <v>345</v>
      </c>
      <c r="O146" s="143" t="s">
        <v>336</v>
      </c>
      <c r="P146" s="118"/>
      <c r="Q146" s="118"/>
      <c r="R146" s="118"/>
      <c r="S146" s="118"/>
      <c r="T146" s="118"/>
      <c r="U146" s="118"/>
      <c r="V146" s="154">
        <f t="shared" si="79"/>
        <v>0</v>
      </c>
    </row>
    <row r="147" spans="2:22" hidden="1" outlineLevel="1" x14ac:dyDescent="0.3">
      <c r="B147" s="489">
        <f t="shared" si="81"/>
        <v>14</v>
      </c>
      <c r="C147" s="161" t="s">
        <v>266</v>
      </c>
      <c r="D147" s="143" t="s">
        <v>336</v>
      </c>
      <c r="E147" s="123"/>
      <c r="F147" s="110"/>
      <c r="G147" s="110"/>
      <c r="H147" s="110"/>
      <c r="I147" s="110"/>
      <c r="J147" s="112"/>
      <c r="K147" s="154">
        <f t="shared" si="80"/>
        <v>0</v>
      </c>
      <c r="M147" s="489">
        <f t="shared" si="82"/>
        <v>14</v>
      </c>
      <c r="N147" s="161" t="s">
        <v>266</v>
      </c>
      <c r="O147" s="143" t="s">
        <v>336</v>
      </c>
      <c r="P147" s="118"/>
      <c r="Q147" s="118"/>
      <c r="R147" s="118"/>
      <c r="S147" s="118"/>
      <c r="T147" s="118"/>
      <c r="U147" s="118"/>
      <c r="V147" s="154">
        <f t="shared" si="79"/>
        <v>0</v>
      </c>
    </row>
    <row r="148" spans="2:22" ht="14.5" hidden="1" outlineLevel="1" thickBot="1" x14ac:dyDescent="0.35">
      <c r="B148" s="490">
        <f>B147+1</f>
        <v>15</v>
      </c>
      <c r="C148" s="163" t="s">
        <v>46</v>
      </c>
      <c r="D148" s="253" t="s">
        <v>336</v>
      </c>
      <c r="E148" s="160">
        <f t="shared" ref="E148:J148" si="83">SUM(E134:E147)</f>
        <v>0</v>
      </c>
      <c r="F148" s="160">
        <f t="shared" si="83"/>
        <v>0</v>
      </c>
      <c r="G148" s="160">
        <f t="shared" si="83"/>
        <v>0</v>
      </c>
      <c r="H148" s="160">
        <f t="shared" si="83"/>
        <v>0</v>
      </c>
      <c r="I148" s="160">
        <f t="shared" si="83"/>
        <v>0</v>
      </c>
      <c r="J148" s="160">
        <f t="shared" si="83"/>
        <v>0</v>
      </c>
      <c r="K148" s="153">
        <f t="shared" si="80"/>
        <v>0</v>
      </c>
      <c r="M148" s="490">
        <f>M147+1</f>
        <v>15</v>
      </c>
      <c r="N148" s="163" t="s">
        <v>46</v>
      </c>
      <c r="O148" s="253" t="s">
        <v>336</v>
      </c>
      <c r="P148" s="160">
        <f t="shared" ref="P148:U148" si="84">SUM(P134:P147)</f>
        <v>0</v>
      </c>
      <c r="Q148" s="160">
        <f t="shared" si="84"/>
        <v>0</v>
      </c>
      <c r="R148" s="160">
        <f t="shared" si="84"/>
        <v>0</v>
      </c>
      <c r="S148" s="160">
        <f t="shared" si="84"/>
        <v>0</v>
      </c>
      <c r="T148" s="160">
        <f t="shared" si="84"/>
        <v>0</v>
      </c>
      <c r="U148" s="160">
        <f t="shared" si="84"/>
        <v>0</v>
      </c>
      <c r="V148" s="153">
        <f t="shared" si="79"/>
        <v>0</v>
      </c>
    </row>
    <row r="149" spans="2:22" collapsed="1" x14ac:dyDescent="0.3"/>
    <row r="150" spans="2:22" ht="14.5" thickBot="1" x14ac:dyDescent="0.35"/>
    <row r="151" spans="2:22" x14ac:dyDescent="0.3">
      <c r="B151" s="645" t="str">
        <f>B130</f>
        <v>Year 2024</v>
      </c>
      <c r="C151" s="646"/>
      <c r="D151" s="419"/>
      <c r="E151" s="641" t="str">
        <f>'Key inputs'!F32</f>
        <v>Total</v>
      </c>
      <c r="F151" s="642"/>
      <c r="G151" s="642"/>
      <c r="H151" s="642"/>
      <c r="I151" s="642"/>
      <c r="J151" s="643"/>
      <c r="K151" s="644"/>
      <c r="M151" s="645" t="str">
        <f>M109</f>
        <v>Year 2023</v>
      </c>
      <c r="N151" s="646"/>
      <c r="O151" s="419"/>
      <c r="P151" s="641" t="str">
        <f>'Key inputs'!J32</f>
        <v>Total</v>
      </c>
      <c r="Q151" s="642"/>
      <c r="R151" s="642"/>
      <c r="S151" s="642"/>
      <c r="T151" s="642"/>
      <c r="U151" s="643"/>
      <c r="V151" s="644"/>
    </row>
    <row r="152" spans="2:22" x14ac:dyDescent="0.3">
      <c r="B152" s="647"/>
      <c r="C152" s="648"/>
      <c r="D152" s="318" t="s">
        <v>144</v>
      </c>
      <c r="E152" s="330" t="s">
        <v>330</v>
      </c>
      <c r="F152" s="331" t="s">
        <v>331</v>
      </c>
      <c r="G152" s="331" t="s">
        <v>145</v>
      </c>
      <c r="H152" s="331" t="s">
        <v>332</v>
      </c>
      <c r="I152" s="331" t="s">
        <v>238</v>
      </c>
      <c r="J152" s="332" t="s">
        <v>333</v>
      </c>
      <c r="K152" s="333" t="s">
        <v>334</v>
      </c>
      <c r="M152" s="647"/>
      <c r="N152" s="648"/>
      <c r="O152" s="318" t="s">
        <v>144</v>
      </c>
      <c r="P152" s="330" t="s">
        <v>330</v>
      </c>
      <c r="Q152" s="331" t="s">
        <v>331</v>
      </c>
      <c r="R152" s="331" t="s">
        <v>145</v>
      </c>
      <c r="S152" s="331" t="s">
        <v>332</v>
      </c>
      <c r="T152" s="331" t="s">
        <v>238</v>
      </c>
      <c r="U152" s="332" t="s">
        <v>333</v>
      </c>
      <c r="V152" s="333" t="s">
        <v>334</v>
      </c>
    </row>
    <row r="153" spans="2:22" x14ac:dyDescent="0.3">
      <c r="B153" s="647"/>
      <c r="C153" s="648"/>
      <c r="D153" s="321"/>
      <c r="E153" s="317" t="s">
        <v>386</v>
      </c>
      <c r="F153" s="331" t="s">
        <v>387</v>
      </c>
      <c r="G153" s="316" t="s">
        <v>388</v>
      </c>
      <c r="H153" s="316" t="s">
        <v>330</v>
      </c>
      <c r="I153" s="316" t="s">
        <v>389</v>
      </c>
      <c r="J153" s="316" t="s">
        <v>390</v>
      </c>
      <c r="K153" s="329" t="s">
        <v>391</v>
      </c>
      <c r="M153" s="647"/>
      <c r="N153" s="648"/>
      <c r="O153" s="321"/>
      <c r="P153" s="317" t="s">
        <v>386</v>
      </c>
      <c r="Q153" s="331" t="s">
        <v>387</v>
      </c>
      <c r="R153" s="316" t="s">
        <v>388</v>
      </c>
      <c r="S153" s="316" t="s">
        <v>330</v>
      </c>
      <c r="T153" s="316" t="s">
        <v>389</v>
      </c>
      <c r="U153" s="316" t="s">
        <v>390</v>
      </c>
      <c r="V153" s="329" t="s">
        <v>391</v>
      </c>
    </row>
    <row r="154" spans="2:22" ht="14.5" x14ac:dyDescent="0.3">
      <c r="B154" s="489"/>
      <c r="C154" s="485"/>
      <c r="D154" s="5"/>
      <c r="E154" s="149"/>
      <c r="F154" s="276"/>
      <c r="G154" s="147"/>
      <c r="H154" s="147"/>
      <c r="I154" s="147"/>
      <c r="J154" s="147"/>
      <c r="K154" s="148"/>
      <c r="M154" s="489"/>
      <c r="N154" s="485"/>
      <c r="O154" s="5"/>
      <c r="P154" s="149"/>
      <c r="Q154" s="276"/>
      <c r="R154" s="147"/>
      <c r="S154" s="147"/>
      <c r="T154" s="147"/>
      <c r="U154" s="147"/>
      <c r="V154" s="148"/>
    </row>
    <row r="155" spans="2:22" ht="28" x14ac:dyDescent="0.3">
      <c r="B155" s="489">
        <v>1</v>
      </c>
      <c r="C155" s="547" t="s">
        <v>335</v>
      </c>
      <c r="D155" s="143" t="s">
        <v>336</v>
      </c>
      <c r="E155" s="277">
        <f t="shared" ref="E155:K169" si="85">SUM(E8,E29,E50,E71,E92,E113,E134)</f>
        <v>0</v>
      </c>
      <c r="F155" s="174">
        <f t="shared" si="85"/>
        <v>0</v>
      </c>
      <c r="G155" s="172">
        <f t="shared" si="85"/>
        <v>0</v>
      </c>
      <c r="H155" s="172">
        <f t="shared" si="85"/>
        <v>0</v>
      </c>
      <c r="I155" s="172">
        <f t="shared" si="85"/>
        <v>0</v>
      </c>
      <c r="J155" s="172">
        <f t="shared" si="85"/>
        <v>0</v>
      </c>
      <c r="K155" s="173">
        <f t="shared" si="85"/>
        <v>0</v>
      </c>
      <c r="M155" s="489">
        <v>1</v>
      </c>
      <c r="N155" s="547" t="s">
        <v>335</v>
      </c>
      <c r="O155" s="143" t="s">
        <v>336</v>
      </c>
      <c r="P155" s="277">
        <f t="shared" ref="P155:V169" si="86">SUM(P8,P29,P50,P71,P92,P113,P134)</f>
        <v>0</v>
      </c>
      <c r="Q155" s="174">
        <f t="shared" si="86"/>
        <v>0</v>
      </c>
      <c r="R155" s="172">
        <f t="shared" si="86"/>
        <v>0</v>
      </c>
      <c r="S155" s="172">
        <f t="shared" si="86"/>
        <v>0</v>
      </c>
      <c r="T155" s="172">
        <f t="shared" si="86"/>
        <v>0</v>
      </c>
      <c r="U155" s="172">
        <f t="shared" si="86"/>
        <v>0</v>
      </c>
      <c r="V155" s="173">
        <f t="shared" si="86"/>
        <v>0</v>
      </c>
    </row>
    <row r="156" spans="2:22" x14ac:dyDescent="0.3">
      <c r="B156" s="489">
        <f t="shared" ref="B156:B163" si="87">B155+1</f>
        <v>2</v>
      </c>
      <c r="C156" s="162" t="s">
        <v>337</v>
      </c>
      <c r="D156" s="143" t="s">
        <v>336</v>
      </c>
      <c r="E156" s="277">
        <f t="shared" si="85"/>
        <v>0</v>
      </c>
      <c r="F156" s="174">
        <f t="shared" si="85"/>
        <v>0</v>
      </c>
      <c r="G156" s="172">
        <f t="shared" si="85"/>
        <v>0</v>
      </c>
      <c r="H156" s="172">
        <f t="shared" si="85"/>
        <v>0</v>
      </c>
      <c r="I156" s="172">
        <f t="shared" si="85"/>
        <v>0</v>
      </c>
      <c r="J156" s="172">
        <f t="shared" si="85"/>
        <v>0</v>
      </c>
      <c r="K156" s="173">
        <f t="shared" si="85"/>
        <v>0</v>
      </c>
      <c r="M156" s="489">
        <f t="shared" ref="M156:M163" si="88">M155+1</f>
        <v>2</v>
      </c>
      <c r="N156" s="162" t="s">
        <v>337</v>
      </c>
      <c r="O156" s="143" t="s">
        <v>336</v>
      </c>
      <c r="P156" s="277">
        <f t="shared" si="86"/>
        <v>0</v>
      </c>
      <c r="Q156" s="174">
        <f t="shared" si="86"/>
        <v>0</v>
      </c>
      <c r="R156" s="172">
        <f t="shared" si="86"/>
        <v>0</v>
      </c>
      <c r="S156" s="172">
        <f t="shared" si="86"/>
        <v>0</v>
      </c>
      <c r="T156" s="172">
        <f t="shared" si="86"/>
        <v>0</v>
      </c>
      <c r="U156" s="172">
        <f t="shared" si="86"/>
        <v>0</v>
      </c>
      <c r="V156" s="173">
        <f t="shared" si="86"/>
        <v>0</v>
      </c>
    </row>
    <row r="157" spans="2:22" x14ac:dyDescent="0.3">
      <c r="B157" s="489">
        <f t="shared" si="87"/>
        <v>3</v>
      </c>
      <c r="C157" s="162" t="s">
        <v>338</v>
      </c>
      <c r="D157" s="143" t="s">
        <v>336</v>
      </c>
      <c r="E157" s="277">
        <f t="shared" si="85"/>
        <v>0</v>
      </c>
      <c r="F157" s="172">
        <f t="shared" si="85"/>
        <v>0</v>
      </c>
      <c r="G157" s="172">
        <f t="shared" si="85"/>
        <v>0</v>
      </c>
      <c r="H157" s="172">
        <f t="shared" si="85"/>
        <v>0</v>
      </c>
      <c r="I157" s="172">
        <f t="shared" si="85"/>
        <v>0</v>
      </c>
      <c r="J157" s="172">
        <f t="shared" si="85"/>
        <v>0</v>
      </c>
      <c r="K157" s="173">
        <f t="shared" si="85"/>
        <v>0</v>
      </c>
      <c r="M157" s="489">
        <f t="shared" si="88"/>
        <v>3</v>
      </c>
      <c r="N157" s="162" t="s">
        <v>338</v>
      </c>
      <c r="O157" s="143" t="s">
        <v>336</v>
      </c>
      <c r="P157" s="277">
        <f t="shared" si="86"/>
        <v>0</v>
      </c>
      <c r="Q157" s="172">
        <f t="shared" si="86"/>
        <v>0</v>
      </c>
      <c r="R157" s="172">
        <f t="shared" si="86"/>
        <v>0</v>
      </c>
      <c r="S157" s="172">
        <f t="shared" si="86"/>
        <v>0</v>
      </c>
      <c r="T157" s="172">
        <f t="shared" si="86"/>
        <v>0</v>
      </c>
      <c r="U157" s="172">
        <f t="shared" si="86"/>
        <v>0</v>
      </c>
      <c r="V157" s="173">
        <f t="shared" si="86"/>
        <v>0</v>
      </c>
    </row>
    <row r="158" spans="2:22" x14ac:dyDescent="0.3">
      <c r="B158" s="489">
        <f t="shared" si="87"/>
        <v>4</v>
      </c>
      <c r="C158" s="162" t="s">
        <v>339</v>
      </c>
      <c r="D158" s="143" t="s">
        <v>336</v>
      </c>
      <c r="E158" s="277">
        <f t="shared" si="85"/>
        <v>0</v>
      </c>
      <c r="F158" s="172">
        <f t="shared" si="85"/>
        <v>0</v>
      </c>
      <c r="G158" s="172">
        <f t="shared" si="85"/>
        <v>0</v>
      </c>
      <c r="H158" s="172">
        <f t="shared" si="85"/>
        <v>0</v>
      </c>
      <c r="I158" s="172">
        <f t="shared" si="85"/>
        <v>0</v>
      </c>
      <c r="J158" s="172">
        <f t="shared" si="85"/>
        <v>0</v>
      </c>
      <c r="K158" s="173">
        <f t="shared" si="85"/>
        <v>0</v>
      </c>
      <c r="M158" s="489">
        <f t="shared" si="88"/>
        <v>4</v>
      </c>
      <c r="N158" s="162" t="s">
        <v>339</v>
      </c>
      <c r="O158" s="143" t="s">
        <v>336</v>
      </c>
      <c r="P158" s="277">
        <f t="shared" si="86"/>
        <v>0</v>
      </c>
      <c r="Q158" s="172">
        <f t="shared" si="86"/>
        <v>0</v>
      </c>
      <c r="R158" s="172">
        <f t="shared" si="86"/>
        <v>0</v>
      </c>
      <c r="S158" s="172">
        <f t="shared" si="86"/>
        <v>0</v>
      </c>
      <c r="T158" s="172">
        <f t="shared" si="86"/>
        <v>0</v>
      </c>
      <c r="U158" s="172">
        <f t="shared" si="86"/>
        <v>0</v>
      </c>
      <c r="V158" s="173">
        <f t="shared" si="86"/>
        <v>0</v>
      </c>
    </row>
    <row r="159" spans="2:22" x14ac:dyDescent="0.3">
      <c r="B159" s="489">
        <f t="shared" si="87"/>
        <v>5</v>
      </c>
      <c r="C159" s="162" t="s">
        <v>340</v>
      </c>
      <c r="D159" s="143" t="s">
        <v>336</v>
      </c>
      <c r="E159" s="277">
        <f t="shared" si="85"/>
        <v>0</v>
      </c>
      <c r="F159" s="172">
        <f t="shared" si="85"/>
        <v>0</v>
      </c>
      <c r="G159" s="172">
        <f t="shared" si="85"/>
        <v>0</v>
      </c>
      <c r="H159" s="172">
        <f t="shared" si="85"/>
        <v>0</v>
      </c>
      <c r="I159" s="172">
        <f t="shared" si="85"/>
        <v>0</v>
      </c>
      <c r="J159" s="172">
        <f t="shared" si="85"/>
        <v>0</v>
      </c>
      <c r="K159" s="173">
        <f t="shared" si="85"/>
        <v>0</v>
      </c>
      <c r="M159" s="489">
        <f t="shared" si="88"/>
        <v>5</v>
      </c>
      <c r="N159" s="162" t="s">
        <v>340</v>
      </c>
      <c r="O159" s="143" t="s">
        <v>336</v>
      </c>
      <c r="P159" s="277">
        <f t="shared" si="86"/>
        <v>0</v>
      </c>
      <c r="Q159" s="172">
        <f t="shared" si="86"/>
        <v>0</v>
      </c>
      <c r="R159" s="172">
        <f t="shared" si="86"/>
        <v>0</v>
      </c>
      <c r="S159" s="172">
        <f t="shared" si="86"/>
        <v>0</v>
      </c>
      <c r="T159" s="172">
        <f t="shared" si="86"/>
        <v>0</v>
      </c>
      <c r="U159" s="172">
        <f t="shared" si="86"/>
        <v>0</v>
      </c>
      <c r="V159" s="173">
        <f t="shared" si="86"/>
        <v>0</v>
      </c>
    </row>
    <row r="160" spans="2:22" x14ac:dyDescent="0.3">
      <c r="B160" s="489">
        <f t="shared" si="87"/>
        <v>6</v>
      </c>
      <c r="C160" s="162" t="s">
        <v>341</v>
      </c>
      <c r="D160" s="143" t="s">
        <v>336</v>
      </c>
      <c r="E160" s="277">
        <f t="shared" si="85"/>
        <v>0</v>
      </c>
      <c r="F160" s="172">
        <f t="shared" si="85"/>
        <v>0</v>
      </c>
      <c r="G160" s="172">
        <f t="shared" si="85"/>
        <v>0</v>
      </c>
      <c r="H160" s="172">
        <f t="shared" si="85"/>
        <v>0</v>
      </c>
      <c r="I160" s="172">
        <f t="shared" si="85"/>
        <v>0</v>
      </c>
      <c r="J160" s="172">
        <f t="shared" si="85"/>
        <v>0</v>
      </c>
      <c r="K160" s="173">
        <f t="shared" si="85"/>
        <v>0</v>
      </c>
      <c r="M160" s="489">
        <f t="shared" si="88"/>
        <v>6</v>
      </c>
      <c r="N160" s="162" t="s">
        <v>341</v>
      </c>
      <c r="O160" s="143" t="s">
        <v>336</v>
      </c>
      <c r="P160" s="277">
        <f t="shared" si="86"/>
        <v>0</v>
      </c>
      <c r="Q160" s="172">
        <f t="shared" si="86"/>
        <v>0</v>
      </c>
      <c r="R160" s="172">
        <f t="shared" si="86"/>
        <v>0</v>
      </c>
      <c r="S160" s="172">
        <f t="shared" si="86"/>
        <v>0</v>
      </c>
      <c r="T160" s="172">
        <f t="shared" si="86"/>
        <v>0</v>
      </c>
      <c r="U160" s="172">
        <f t="shared" si="86"/>
        <v>0</v>
      </c>
      <c r="V160" s="173">
        <f t="shared" si="86"/>
        <v>0</v>
      </c>
    </row>
    <row r="161" spans="2:22" x14ac:dyDescent="0.3">
      <c r="B161" s="489">
        <f t="shared" si="87"/>
        <v>7</v>
      </c>
      <c r="C161" s="162" t="s">
        <v>342</v>
      </c>
      <c r="D161" s="143" t="s">
        <v>336</v>
      </c>
      <c r="E161" s="277">
        <f t="shared" si="85"/>
        <v>0</v>
      </c>
      <c r="F161" s="172">
        <f t="shared" si="85"/>
        <v>0</v>
      </c>
      <c r="G161" s="172">
        <f t="shared" si="85"/>
        <v>0</v>
      </c>
      <c r="H161" s="172">
        <f t="shared" si="85"/>
        <v>0</v>
      </c>
      <c r="I161" s="172">
        <f t="shared" si="85"/>
        <v>0</v>
      </c>
      <c r="J161" s="172">
        <f t="shared" si="85"/>
        <v>0</v>
      </c>
      <c r="K161" s="173">
        <f t="shared" si="85"/>
        <v>0</v>
      </c>
      <c r="M161" s="489">
        <f t="shared" si="88"/>
        <v>7</v>
      </c>
      <c r="N161" s="162" t="s">
        <v>342</v>
      </c>
      <c r="O161" s="143" t="s">
        <v>336</v>
      </c>
      <c r="P161" s="277">
        <f t="shared" si="86"/>
        <v>0</v>
      </c>
      <c r="Q161" s="172">
        <f t="shared" si="86"/>
        <v>0</v>
      </c>
      <c r="R161" s="172">
        <f t="shared" si="86"/>
        <v>0</v>
      </c>
      <c r="S161" s="172">
        <f t="shared" si="86"/>
        <v>0</v>
      </c>
      <c r="T161" s="172">
        <f t="shared" si="86"/>
        <v>0</v>
      </c>
      <c r="U161" s="172">
        <f t="shared" si="86"/>
        <v>0</v>
      </c>
      <c r="V161" s="173">
        <f t="shared" si="86"/>
        <v>0</v>
      </c>
    </row>
    <row r="162" spans="2:22" x14ac:dyDescent="0.3">
      <c r="B162" s="489">
        <f t="shared" si="87"/>
        <v>8</v>
      </c>
      <c r="C162" s="162" t="s">
        <v>343</v>
      </c>
      <c r="D162" s="143" t="s">
        <v>336</v>
      </c>
      <c r="E162" s="277">
        <f t="shared" si="85"/>
        <v>0</v>
      </c>
      <c r="F162" s="172">
        <f t="shared" si="85"/>
        <v>0</v>
      </c>
      <c r="G162" s="172">
        <f t="shared" si="85"/>
        <v>0</v>
      </c>
      <c r="H162" s="172">
        <f t="shared" si="85"/>
        <v>0</v>
      </c>
      <c r="I162" s="172">
        <f t="shared" si="85"/>
        <v>0</v>
      </c>
      <c r="J162" s="172">
        <f t="shared" si="85"/>
        <v>0</v>
      </c>
      <c r="K162" s="173">
        <f t="shared" si="85"/>
        <v>0</v>
      </c>
      <c r="M162" s="489">
        <f t="shared" si="88"/>
        <v>8</v>
      </c>
      <c r="N162" s="162" t="s">
        <v>343</v>
      </c>
      <c r="O162" s="143" t="s">
        <v>336</v>
      </c>
      <c r="P162" s="277">
        <f t="shared" si="86"/>
        <v>0</v>
      </c>
      <c r="Q162" s="172">
        <f t="shared" si="86"/>
        <v>0</v>
      </c>
      <c r="R162" s="172">
        <f t="shared" si="86"/>
        <v>0</v>
      </c>
      <c r="S162" s="172">
        <f t="shared" si="86"/>
        <v>0</v>
      </c>
      <c r="T162" s="172">
        <f t="shared" si="86"/>
        <v>0</v>
      </c>
      <c r="U162" s="172">
        <f t="shared" si="86"/>
        <v>0</v>
      </c>
      <c r="V162" s="173">
        <f t="shared" si="86"/>
        <v>0</v>
      </c>
    </row>
    <row r="163" spans="2:22" x14ac:dyDescent="0.3">
      <c r="B163" s="489">
        <f t="shared" si="87"/>
        <v>9</v>
      </c>
      <c r="C163" s="162" t="s">
        <v>245</v>
      </c>
      <c r="D163" s="143" t="s">
        <v>336</v>
      </c>
      <c r="E163" s="277">
        <f t="shared" si="85"/>
        <v>0</v>
      </c>
      <c r="F163" s="172">
        <f t="shared" si="85"/>
        <v>0</v>
      </c>
      <c r="G163" s="172">
        <f t="shared" si="85"/>
        <v>0</v>
      </c>
      <c r="H163" s="172">
        <f t="shared" si="85"/>
        <v>0</v>
      </c>
      <c r="I163" s="172">
        <f t="shared" si="85"/>
        <v>0</v>
      </c>
      <c r="J163" s="172">
        <f t="shared" si="85"/>
        <v>0</v>
      </c>
      <c r="K163" s="173">
        <f t="shared" si="85"/>
        <v>0</v>
      </c>
      <c r="M163" s="489">
        <f t="shared" si="88"/>
        <v>9</v>
      </c>
      <c r="N163" s="162" t="s">
        <v>245</v>
      </c>
      <c r="O163" s="143" t="s">
        <v>336</v>
      </c>
      <c r="P163" s="277">
        <f t="shared" si="86"/>
        <v>0</v>
      </c>
      <c r="Q163" s="172">
        <f t="shared" si="86"/>
        <v>0</v>
      </c>
      <c r="R163" s="172">
        <f t="shared" si="86"/>
        <v>0</v>
      </c>
      <c r="S163" s="172">
        <f t="shared" si="86"/>
        <v>0</v>
      </c>
      <c r="T163" s="172">
        <f t="shared" si="86"/>
        <v>0</v>
      </c>
      <c r="U163" s="172">
        <f t="shared" si="86"/>
        <v>0</v>
      </c>
      <c r="V163" s="173">
        <f t="shared" si="86"/>
        <v>0</v>
      </c>
    </row>
    <row r="164" spans="2:22" x14ac:dyDescent="0.3">
      <c r="B164" s="489">
        <f>B163+1</f>
        <v>10</v>
      </c>
      <c r="C164" s="161" t="s">
        <v>344</v>
      </c>
      <c r="D164" s="143" t="s">
        <v>336</v>
      </c>
      <c r="E164" s="277">
        <f t="shared" si="85"/>
        <v>0</v>
      </c>
      <c r="F164" s="172">
        <f t="shared" si="85"/>
        <v>0</v>
      </c>
      <c r="G164" s="172">
        <f t="shared" si="85"/>
        <v>0</v>
      </c>
      <c r="H164" s="172">
        <f t="shared" si="85"/>
        <v>0</v>
      </c>
      <c r="I164" s="172">
        <f t="shared" si="85"/>
        <v>0</v>
      </c>
      <c r="J164" s="172">
        <f t="shared" si="85"/>
        <v>0</v>
      </c>
      <c r="K164" s="173">
        <f t="shared" si="85"/>
        <v>0</v>
      </c>
      <c r="M164" s="489">
        <f>M163+1</f>
        <v>10</v>
      </c>
      <c r="N164" s="161" t="s">
        <v>344</v>
      </c>
      <c r="O164" s="143" t="s">
        <v>336</v>
      </c>
      <c r="P164" s="277">
        <f t="shared" si="86"/>
        <v>0</v>
      </c>
      <c r="Q164" s="172">
        <f t="shared" si="86"/>
        <v>0</v>
      </c>
      <c r="R164" s="172">
        <f t="shared" si="86"/>
        <v>0</v>
      </c>
      <c r="S164" s="172">
        <f t="shared" si="86"/>
        <v>0</v>
      </c>
      <c r="T164" s="172">
        <f t="shared" si="86"/>
        <v>0</v>
      </c>
      <c r="U164" s="172">
        <f t="shared" si="86"/>
        <v>0</v>
      </c>
      <c r="V164" s="173">
        <f t="shared" si="86"/>
        <v>0</v>
      </c>
    </row>
    <row r="165" spans="2:22" x14ac:dyDescent="0.3">
      <c r="B165" s="489">
        <f>B164+1</f>
        <v>11</v>
      </c>
      <c r="C165" s="161" t="s">
        <v>257</v>
      </c>
      <c r="D165" s="143" t="s">
        <v>336</v>
      </c>
      <c r="E165" s="277">
        <f t="shared" si="85"/>
        <v>0</v>
      </c>
      <c r="F165" s="172">
        <f t="shared" si="85"/>
        <v>0</v>
      </c>
      <c r="G165" s="172">
        <f t="shared" si="85"/>
        <v>0</v>
      </c>
      <c r="H165" s="172">
        <f t="shared" si="85"/>
        <v>0</v>
      </c>
      <c r="I165" s="172">
        <f t="shared" si="85"/>
        <v>0</v>
      </c>
      <c r="J165" s="172">
        <f t="shared" si="85"/>
        <v>0</v>
      </c>
      <c r="K165" s="173">
        <f t="shared" si="85"/>
        <v>0</v>
      </c>
      <c r="M165" s="489">
        <f>M164+1</f>
        <v>11</v>
      </c>
      <c r="N165" s="161" t="s">
        <v>257</v>
      </c>
      <c r="O165" s="143" t="s">
        <v>336</v>
      </c>
      <c r="P165" s="277">
        <f t="shared" si="86"/>
        <v>0</v>
      </c>
      <c r="Q165" s="172">
        <f t="shared" si="86"/>
        <v>0</v>
      </c>
      <c r="R165" s="172">
        <f t="shared" si="86"/>
        <v>0</v>
      </c>
      <c r="S165" s="172">
        <f t="shared" si="86"/>
        <v>0</v>
      </c>
      <c r="T165" s="172">
        <f t="shared" si="86"/>
        <v>0</v>
      </c>
      <c r="U165" s="172">
        <f t="shared" si="86"/>
        <v>0</v>
      </c>
      <c r="V165" s="173">
        <f t="shared" si="86"/>
        <v>0</v>
      </c>
    </row>
    <row r="166" spans="2:22" x14ac:dyDescent="0.3">
      <c r="B166" s="489">
        <f t="shared" ref="B166:B168" si="89">B165+1</f>
        <v>12</v>
      </c>
      <c r="C166" s="161" t="s">
        <v>259</v>
      </c>
      <c r="D166" s="143" t="s">
        <v>336</v>
      </c>
      <c r="E166" s="277">
        <f t="shared" si="85"/>
        <v>0</v>
      </c>
      <c r="F166" s="172">
        <f t="shared" si="85"/>
        <v>0</v>
      </c>
      <c r="G166" s="172">
        <f t="shared" si="85"/>
        <v>0</v>
      </c>
      <c r="H166" s="172">
        <f t="shared" si="85"/>
        <v>0</v>
      </c>
      <c r="I166" s="172">
        <f t="shared" si="85"/>
        <v>0</v>
      </c>
      <c r="J166" s="172">
        <f t="shared" si="85"/>
        <v>0</v>
      </c>
      <c r="K166" s="173">
        <f t="shared" si="85"/>
        <v>0</v>
      </c>
      <c r="M166" s="489">
        <f t="shared" ref="M166:M168" si="90">M165+1</f>
        <v>12</v>
      </c>
      <c r="N166" s="161" t="s">
        <v>259</v>
      </c>
      <c r="O166" s="143" t="s">
        <v>336</v>
      </c>
      <c r="P166" s="277">
        <f t="shared" si="86"/>
        <v>0</v>
      </c>
      <c r="Q166" s="172">
        <f t="shared" si="86"/>
        <v>0</v>
      </c>
      <c r="R166" s="172">
        <f t="shared" si="86"/>
        <v>0</v>
      </c>
      <c r="S166" s="172">
        <f t="shared" si="86"/>
        <v>0</v>
      </c>
      <c r="T166" s="172">
        <f t="shared" si="86"/>
        <v>0</v>
      </c>
      <c r="U166" s="172">
        <f t="shared" si="86"/>
        <v>0</v>
      </c>
      <c r="V166" s="173">
        <f t="shared" si="86"/>
        <v>0</v>
      </c>
    </row>
    <row r="167" spans="2:22" x14ac:dyDescent="0.3">
      <c r="B167" s="489">
        <f t="shared" si="89"/>
        <v>13</v>
      </c>
      <c r="C167" s="161" t="s">
        <v>345</v>
      </c>
      <c r="D167" s="143" t="s">
        <v>336</v>
      </c>
      <c r="E167" s="277">
        <f t="shared" si="85"/>
        <v>0</v>
      </c>
      <c r="F167" s="172">
        <f t="shared" si="85"/>
        <v>0</v>
      </c>
      <c r="G167" s="172">
        <f t="shared" si="85"/>
        <v>0</v>
      </c>
      <c r="H167" s="172">
        <f t="shared" si="85"/>
        <v>0</v>
      </c>
      <c r="I167" s="172">
        <f t="shared" si="85"/>
        <v>0</v>
      </c>
      <c r="J167" s="172">
        <f t="shared" si="85"/>
        <v>0</v>
      </c>
      <c r="K167" s="173">
        <f t="shared" si="85"/>
        <v>0</v>
      </c>
      <c r="M167" s="489">
        <f t="shared" si="90"/>
        <v>13</v>
      </c>
      <c r="N167" s="161" t="s">
        <v>345</v>
      </c>
      <c r="O167" s="143" t="s">
        <v>336</v>
      </c>
      <c r="P167" s="277">
        <f t="shared" si="86"/>
        <v>0</v>
      </c>
      <c r="Q167" s="172">
        <f t="shared" si="86"/>
        <v>0</v>
      </c>
      <c r="R167" s="172">
        <f t="shared" si="86"/>
        <v>0</v>
      </c>
      <c r="S167" s="172">
        <f t="shared" si="86"/>
        <v>0</v>
      </c>
      <c r="T167" s="172">
        <f t="shared" si="86"/>
        <v>0</v>
      </c>
      <c r="U167" s="172">
        <f t="shared" si="86"/>
        <v>0</v>
      </c>
      <c r="V167" s="173">
        <f t="shared" si="86"/>
        <v>0</v>
      </c>
    </row>
    <row r="168" spans="2:22" x14ac:dyDescent="0.3">
      <c r="B168" s="489">
        <f t="shared" si="89"/>
        <v>14</v>
      </c>
      <c r="C168" s="161" t="s">
        <v>266</v>
      </c>
      <c r="D168" s="143" t="s">
        <v>336</v>
      </c>
      <c r="E168" s="277">
        <f t="shared" si="85"/>
        <v>0</v>
      </c>
      <c r="F168" s="172">
        <f t="shared" si="85"/>
        <v>0</v>
      </c>
      <c r="G168" s="172">
        <f t="shared" si="85"/>
        <v>0</v>
      </c>
      <c r="H168" s="172">
        <f t="shared" si="85"/>
        <v>0</v>
      </c>
      <c r="I168" s="172">
        <f t="shared" si="85"/>
        <v>0</v>
      </c>
      <c r="J168" s="172">
        <f t="shared" si="85"/>
        <v>0</v>
      </c>
      <c r="K168" s="173">
        <f t="shared" si="85"/>
        <v>0</v>
      </c>
      <c r="M168" s="489">
        <f t="shared" si="90"/>
        <v>14</v>
      </c>
      <c r="N168" s="161" t="s">
        <v>266</v>
      </c>
      <c r="O168" s="143" t="s">
        <v>336</v>
      </c>
      <c r="P168" s="277">
        <f t="shared" si="86"/>
        <v>0</v>
      </c>
      <c r="Q168" s="172">
        <f t="shared" si="86"/>
        <v>0</v>
      </c>
      <c r="R168" s="172">
        <f t="shared" si="86"/>
        <v>0</v>
      </c>
      <c r="S168" s="172">
        <f t="shared" si="86"/>
        <v>0</v>
      </c>
      <c r="T168" s="172">
        <f t="shared" si="86"/>
        <v>0</v>
      </c>
      <c r="U168" s="172">
        <f t="shared" si="86"/>
        <v>0</v>
      </c>
      <c r="V168" s="173">
        <f t="shared" si="86"/>
        <v>0</v>
      </c>
    </row>
    <row r="169" spans="2:22" ht="14.5" thickBot="1" x14ac:dyDescent="0.35">
      <c r="B169" s="490">
        <f>B168+1</f>
        <v>15</v>
      </c>
      <c r="C169" s="163" t="s">
        <v>46</v>
      </c>
      <c r="D169" s="253" t="s">
        <v>336</v>
      </c>
      <c r="E169" s="278">
        <f t="shared" si="85"/>
        <v>0</v>
      </c>
      <c r="F169" s="278">
        <f t="shared" si="85"/>
        <v>0</v>
      </c>
      <c r="G169" s="278">
        <f t="shared" si="85"/>
        <v>0</v>
      </c>
      <c r="H169" s="278">
        <f t="shared" si="85"/>
        <v>0</v>
      </c>
      <c r="I169" s="278">
        <f t="shared" si="85"/>
        <v>0</v>
      </c>
      <c r="J169" s="278">
        <f t="shared" si="85"/>
        <v>0</v>
      </c>
      <c r="K169" s="171">
        <f t="shared" si="85"/>
        <v>0</v>
      </c>
      <c r="M169" s="490">
        <f>M168+1</f>
        <v>15</v>
      </c>
      <c r="N169" s="163" t="s">
        <v>46</v>
      </c>
      <c r="O169" s="253" t="s">
        <v>336</v>
      </c>
      <c r="P169" s="278">
        <f t="shared" si="86"/>
        <v>0</v>
      </c>
      <c r="Q169" s="278">
        <f t="shared" si="86"/>
        <v>0</v>
      </c>
      <c r="R169" s="278">
        <f t="shared" si="86"/>
        <v>0</v>
      </c>
      <c r="S169" s="278">
        <f t="shared" si="86"/>
        <v>0</v>
      </c>
      <c r="T169" s="278">
        <f t="shared" si="86"/>
        <v>0</v>
      </c>
      <c r="U169" s="278">
        <f t="shared" si="86"/>
        <v>0</v>
      </c>
      <c r="V169" s="171">
        <f t="shared" si="86"/>
        <v>0</v>
      </c>
    </row>
  </sheetData>
  <sheetProtection algorithmName="SHA-512" hashValue="JQWk+iZr4FoAdz+AR73OfP9QKnQw0dUP/BUTpS4XI9Neyu/i4U0Fjr3O3LFNvsMLm3uZvcDYGTlTuRQdCeumjw==" saltValue="8NBhOKB3bt9J1HRJah1FSg==" spinCount="100000" sheet="1" formatCells="0" formatColumns="0" formatRows="0"/>
  <mergeCells count="32">
    <mergeCell ref="M151:N153"/>
    <mergeCell ref="P151:V151"/>
    <mergeCell ref="M88:N90"/>
    <mergeCell ref="P88:V88"/>
    <mergeCell ref="M109:N111"/>
    <mergeCell ref="P109:V109"/>
    <mergeCell ref="M130:N132"/>
    <mergeCell ref="P130:V130"/>
    <mergeCell ref="M67:N69"/>
    <mergeCell ref="B25:C27"/>
    <mergeCell ref="B46:C48"/>
    <mergeCell ref="B67:C69"/>
    <mergeCell ref="P67:V67"/>
    <mergeCell ref="M4:N6"/>
    <mergeCell ref="P4:V4"/>
    <mergeCell ref="M25:N27"/>
    <mergeCell ref="P25:V25"/>
    <mergeCell ref="M46:N48"/>
    <mergeCell ref="P46:V46"/>
    <mergeCell ref="E151:K151"/>
    <mergeCell ref="B4:C6"/>
    <mergeCell ref="E4:K4"/>
    <mergeCell ref="E25:K25"/>
    <mergeCell ref="E46:K46"/>
    <mergeCell ref="E67:K67"/>
    <mergeCell ref="E88:K88"/>
    <mergeCell ref="B88:C90"/>
    <mergeCell ref="B109:C111"/>
    <mergeCell ref="B130:C132"/>
    <mergeCell ref="B151:C153"/>
    <mergeCell ref="E109:K109"/>
    <mergeCell ref="E130:K130"/>
  </mergeCells>
  <hyperlinks>
    <hyperlink ref="F2" location="Content!A1" display="&lt;&lt;&lt; Back to ToC" xr:uid="{F12BFF33-A4EF-42E9-A04A-9A436CEA2836}"/>
    <hyperlink ref="Q2" location="Content!A1" display="&lt;&lt;&lt; Back to ToC" xr:uid="{C954B85E-B773-4AC2-8F3E-4E419437C880}"/>
  </hyperlinks>
  <pageMargins left="0.70866141732283472" right="0.70866141732283472" top="0.74803149606299213" bottom="0.74803149606299213" header="0.31496062992125984" footer="0.31496062992125984"/>
  <pageSetup paperSize="9" scale="62" fitToWidth="0" fitToHeight="2" orientation="landscape" r:id="rId1"/>
  <headerFooter>
    <oddFooter>&amp;C_x000D_&amp;1#&amp;"Calibri"&amp;10&amp;K000000 Classification: Unclassified</oddFooter>
  </headerFooter>
  <rowBreaks count="1" manualBreakCount="1">
    <brk id="43" min="1" max="21" man="1"/>
  </rowBreaks>
  <colBreaks count="1" manualBreakCount="1">
    <brk id="12" min="1" max="16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2DC90-20AC-404E-ABC9-FE8D541C86E5}">
  <dimension ref="B2:R177"/>
  <sheetViews>
    <sheetView showGridLines="0" zoomScale="55" zoomScaleNormal="55" zoomScaleSheetLayoutView="55" workbookViewId="0">
      <selection activeCell="T50" sqref="T50"/>
    </sheetView>
  </sheetViews>
  <sheetFormatPr defaultColWidth="22.1796875" defaultRowHeight="14" outlineLevelRow="1" outlineLevelCol="1" x14ac:dyDescent="0.3"/>
  <cols>
    <col min="1" max="1" width="3.54296875" style="9" customWidth="1"/>
    <col min="2" max="2" width="3.81640625" style="493" bestFit="1" customWidth="1"/>
    <col min="3" max="3" width="69.81640625" style="9" customWidth="1"/>
    <col min="4" max="4" width="21.54296875" style="9" hidden="1" customWidth="1" outlineLevel="1"/>
    <col min="5" max="5" width="20.54296875" style="9" customWidth="1" collapsed="1"/>
    <col min="6" max="9" width="20.54296875" style="9" customWidth="1"/>
    <col min="10" max="10" width="6.81640625" style="9" customWidth="1"/>
    <col min="11" max="11" width="3.81640625" style="493" bestFit="1" customWidth="1"/>
    <col min="12" max="12" width="70.1796875" style="9" bestFit="1" customWidth="1"/>
    <col min="13" max="13" width="22.1796875" style="9" hidden="1" customWidth="1" outlineLevel="1"/>
    <col min="14" max="14" width="20.54296875" style="9" customWidth="1" collapsed="1"/>
    <col min="15" max="18" width="20.54296875" style="9" customWidth="1"/>
    <col min="19" max="16384" width="22.1796875" style="9"/>
  </cols>
  <sheetData>
    <row r="2" spans="2:18" s="315" customFormat="1" ht="15.5" x14ac:dyDescent="0.3">
      <c r="B2" s="488"/>
      <c r="C2" s="312" t="s">
        <v>392</v>
      </c>
      <c r="D2" s="312"/>
      <c r="F2" s="324" t="s">
        <v>141</v>
      </c>
      <c r="G2" s="324"/>
      <c r="H2" s="324"/>
      <c r="K2" s="488"/>
      <c r="L2" s="312" t="str">
        <f>LEFT(N4,4)&amp;" - Financial assets that are not past due, past due or impaired"</f>
        <v>2023 - Financial assets that are not past due, past due or impaired</v>
      </c>
      <c r="M2" s="312"/>
    </row>
    <row r="3" spans="2:18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K3" s="488"/>
      <c r="L3" s="313" t="str">
        <f>"Figures in thousands of "&amp;'Key inputs'!H26</f>
        <v>Figures in thousands of GBP</v>
      </c>
      <c r="M3" s="325"/>
    </row>
    <row r="4" spans="2:18" s="315" customFormat="1" ht="14.5" customHeight="1" thickBot="1" x14ac:dyDescent="0.35">
      <c r="B4" s="650" t="str">
        <f>_xlfn.CONCAT("Year", " ",  'Key inputs'!C31)</f>
        <v>Year 2024</v>
      </c>
      <c r="C4" s="651"/>
      <c r="D4" s="351"/>
      <c r="E4" s="656" t="str">
        <f>'Key inputs'!C32</f>
        <v>2024 UY</v>
      </c>
      <c r="F4" s="657"/>
      <c r="G4" s="657"/>
      <c r="H4" s="657"/>
      <c r="I4" s="658"/>
      <c r="K4" s="650" t="str">
        <f>_xlfn.CONCAT("Year", " ",  'Key inputs'!G31)</f>
        <v>Year 2023</v>
      </c>
      <c r="L4" s="651"/>
      <c r="M4" s="351"/>
      <c r="N4" s="656" t="str">
        <f>'Key inputs'!D32</f>
        <v>2023 UY</v>
      </c>
      <c r="O4" s="657"/>
      <c r="P4" s="657"/>
      <c r="Q4" s="657"/>
      <c r="R4" s="658"/>
    </row>
    <row r="5" spans="2:18" s="335" customFormat="1" ht="15.75" customHeight="1" x14ac:dyDescent="0.3">
      <c r="B5" s="652"/>
      <c r="C5" s="653"/>
      <c r="D5" s="334"/>
      <c r="E5" s="665" t="s">
        <v>393</v>
      </c>
      <c r="F5" s="667" t="s">
        <v>394</v>
      </c>
      <c r="G5" s="659" t="s">
        <v>395</v>
      </c>
      <c r="H5" s="661" t="s">
        <v>396</v>
      </c>
      <c r="I5" s="663" t="s">
        <v>46</v>
      </c>
      <c r="K5" s="652"/>
      <c r="L5" s="653"/>
      <c r="M5" s="334"/>
      <c r="N5" s="665" t="s">
        <v>393</v>
      </c>
      <c r="O5" s="667" t="s">
        <v>394</v>
      </c>
      <c r="P5" s="659" t="s">
        <v>395</v>
      </c>
      <c r="Q5" s="661" t="s">
        <v>396</v>
      </c>
      <c r="R5" s="663" t="s">
        <v>46</v>
      </c>
    </row>
    <row r="6" spans="2:18" s="335" customFormat="1" ht="36" customHeight="1" x14ac:dyDescent="0.3">
      <c r="B6" s="652"/>
      <c r="C6" s="653"/>
      <c r="D6" s="426" t="s">
        <v>144</v>
      </c>
      <c r="E6" s="666"/>
      <c r="F6" s="660"/>
      <c r="G6" s="660"/>
      <c r="H6" s="662"/>
      <c r="I6" s="664"/>
      <c r="K6" s="652"/>
      <c r="L6" s="653"/>
      <c r="M6" s="426" t="s">
        <v>144</v>
      </c>
      <c r="N6" s="666"/>
      <c r="O6" s="660"/>
      <c r="P6" s="660"/>
      <c r="Q6" s="662"/>
      <c r="R6" s="664"/>
    </row>
    <row r="7" spans="2:18" s="335" customFormat="1" x14ac:dyDescent="0.3">
      <c r="B7" s="654"/>
      <c r="C7" s="655"/>
      <c r="D7" s="427"/>
      <c r="E7" s="336" t="s">
        <v>145</v>
      </c>
      <c r="F7" s="336" t="s">
        <v>146</v>
      </c>
      <c r="G7" s="336" t="s">
        <v>147</v>
      </c>
      <c r="H7" s="336" t="s">
        <v>148</v>
      </c>
      <c r="I7" s="344" t="s">
        <v>149</v>
      </c>
      <c r="K7" s="654"/>
      <c r="L7" s="655"/>
      <c r="M7" s="427"/>
      <c r="N7" s="336" t="s">
        <v>145</v>
      </c>
      <c r="O7" s="336" t="s">
        <v>146</v>
      </c>
      <c r="P7" s="336" t="s">
        <v>147</v>
      </c>
      <c r="Q7" s="336" t="s">
        <v>148</v>
      </c>
      <c r="R7" s="344" t="s">
        <v>149</v>
      </c>
    </row>
    <row r="8" spans="2:18" s="335" customFormat="1" ht="14.5" x14ac:dyDescent="0.3">
      <c r="B8" s="489"/>
      <c r="C8" s="485"/>
      <c r="D8" s="427"/>
      <c r="E8" s="545"/>
      <c r="F8" s="336"/>
      <c r="G8" s="336"/>
      <c r="H8" s="336"/>
      <c r="I8" s="344"/>
      <c r="K8" s="489"/>
      <c r="L8" s="485"/>
      <c r="M8" s="427"/>
      <c r="N8" s="545"/>
      <c r="O8" s="336"/>
      <c r="P8" s="336"/>
      <c r="Q8" s="336"/>
      <c r="R8" s="344"/>
    </row>
    <row r="9" spans="2:18" s="335" customFormat="1" x14ac:dyDescent="0.3">
      <c r="B9" s="489">
        <v>1</v>
      </c>
      <c r="C9" s="547" t="s">
        <v>335</v>
      </c>
      <c r="D9" s="424" t="s">
        <v>397</v>
      </c>
      <c r="E9" s="228"/>
      <c r="F9" s="90"/>
      <c r="G9" s="90"/>
      <c r="H9" s="90"/>
      <c r="I9" s="180">
        <f t="shared" ref="I9" si="0">SUM(E9:H9)</f>
        <v>0</v>
      </c>
      <c r="K9" s="489">
        <v>1</v>
      </c>
      <c r="L9" s="547" t="s">
        <v>335</v>
      </c>
      <c r="M9" s="424" t="s">
        <v>397</v>
      </c>
      <c r="N9" s="121"/>
      <c r="O9" s="121"/>
      <c r="P9" s="94"/>
      <c r="Q9" s="94"/>
      <c r="R9" s="180">
        <f t="shared" ref="R9" si="1">SUM(N9:Q9)</f>
        <v>0</v>
      </c>
    </row>
    <row r="10" spans="2:18" x14ac:dyDescent="0.3">
      <c r="B10" s="489">
        <f t="shared" ref="B10:B17" si="2">B9+1</f>
        <v>2</v>
      </c>
      <c r="C10" s="162" t="s">
        <v>337</v>
      </c>
      <c r="D10" s="424" t="s">
        <v>397</v>
      </c>
      <c r="E10" s="228"/>
      <c r="F10" s="90"/>
      <c r="G10" s="90"/>
      <c r="H10" s="90"/>
      <c r="I10" s="180">
        <f t="shared" ref="I10:I23" si="3">SUM(E10:H10)</f>
        <v>0</v>
      </c>
      <c r="K10" s="489">
        <f t="shared" ref="K10:K17" si="4">K9+1</f>
        <v>2</v>
      </c>
      <c r="L10" s="162" t="s">
        <v>337</v>
      </c>
      <c r="M10" s="424" t="s">
        <v>397</v>
      </c>
      <c r="N10" s="121"/>
      <c r="O10" s="121"/>
      <c r="P10" s="94"/>
      <c r="Q10" s="94"/>
      <c r="R10" s="180">
        <f t="shared" ref="R10:R23" si="5">SUM(N10:Q10)</f>
        <v>0</v>
      </c>
    </row>
    <row r="11" spans="2:18" x14ac:dyDescent="0.3">
      <c r="B11" s="489">
        <f t="shared" si="2"/>
        <v>3</v>
      </c>
      <c r="C11" s="162" t="s">
        <v>338</v>
      </c>
      <c r="D11" s="424" t="s">
        <v>397</v>
      </c>
      <c r="E11" s="228"/>
      <c r="F11" s="90"/>
      <c r="G11" s="90"/>
      <c r="H11" s="90"/>
      <c r="I11" s="180">
        <f t="shared" si="3"/>
        <v>0</v>
      </c>
      <c r="K11" s="489">
        <f t="shared" si="4"/>
        <v>3</v>
      </c>
      <c r="L11" s="162" t="s">
        <v>338</v>
      </c>
      <c r="M11" s="424" t="s">
        <v>397</v>
      </c>
      <c r="N11" s="121"/>
      <c r="O11" s="121"/>
      <c r="P11" s="94"/>
      <c r="Q11" s="94"/>
      <c r="R11" s="180">
        <f t="shared" si="5"/>
        <v>0</v>
      </c>
    </row>
    <row r="12" spans="2:18" x14ac:dyDescent="0.3">
      <c r="B12" s="489">
        <f t="shared" si="2"/>
        <v>4</v>
      </c>
      <c r="C12" s="162" t="s">
        <v>339</v>
      </c>
      <c r="D12" s="424" t="s">
        <v>397</v>
      </c>
      <c r="E12" s="228"/>
      <c r="F12" s="90"/>
      <c r="G12" s="90"/>
      <c r="H12" s="90"/>
      <c r="I12" s="180">
        <f t="shared" si="3"/>
        <v>0</v>
      </c>
      <c r="K12" s="489">
        <f t="shared" si="4"/>
        <v>4</v>
      </c>
      <c r="L12" s="162" t="s">
        <v>339</v>
      </c>
      <c r="M12" s="424" t="s">
        <v>397</v>
      </c>
      <c r="N12" s="121"/>
      <c r="O12" s="121"/>
      <c r="P12" s="94"/>
      <c r="Q12" s="94"/>
      <c r="R12" s="180">
        <f t="shared" si="5"/>
        <v>0</v>
      </c>
    </row>
    <row r="13" spans="2:18" x14ac:dyDescent="0.3">
      <c r="B13" s="489">
        <f t="shared" si="2"/>
        <v>5</v>
      </c>
      <c r="C13" s="162" t="s">
        <v>340</v>
      </c>
      <c r="D13" s="424" t="s">
        <v>397</v>
      </c>
      <c r="E13" s="228"/>
      <c r="F13" s="90"/>
      <c r="G13" s="90"/>
      <c r="H13" s="90"/>
      <c r="I13" s="180">
        <f t="shared" si="3"/>
        <v>0</v>
      </c>
      <c r="K13" s="489">
        <f t="shared" si="4"/>
        <v>5</v>
      </c>
      <c r="L13" s="162" t="s">
        <v>340</v>
      </c>
      <c r="M13" s="424" t="s">
        <v>397</v>
      </c>
      <c r="N13" s="121"/>
      <c r="O13" s="121"/>
      <c r="P13" s="94"/>
      <c r="Q13" s="94"/>
      <c r="R13" s="180">
        <f t="shared" si="5"/>
        <v>0</v>
      </c>
    </row>
    <row r="14" spans="2:18" x14ac:dyDescent="0.3">
      <c r="B14" s="489">
        <f t="shared" si="2"/>
        <v>6</v>
      </c>
      <c r="C14" s="162" t="s">
        <v>341</v>
      </c>
      <c r="D14" s="424" t="s">
        <v>397</v>
      </c>
      <c r="E14" s="228"/>
      <c r="F14" s="90"/>
      <c r="G14" s="90"/>
      <c r="H14" s="90"/>
      <c r="I14" s="180">
        <f t="shared" si="3"/>
        <v>0</v>
      </c>
      <c r="K14" s="489">
        <f t="shared" si="4"/>
        <v>6</v>
      </c>
      <c r="L14" s="162" t="s">
        <v>341</v>
      </c>
      <c r="M14" s="424" t="s">
        <v>397</v>
      </c>
      <c r="N14" s="121"/>
      <c r="O14" s="121"/>
      <c r="P14" s="94"/>
      <c r="Q14" s="94"/>
      <c r="R14" s="180">
        <f t="shared" si="5"/>
        <v>0</v>
      </c>
    </row>
    <row r="15" spans="2:18" x14ac:dyDescent="0.3">
      <c r="B15" s="489">
        <f t="shared" si="2"/>
        <v>7</v>
      </c>
      <c r="C15" s="162" t="s">
        <v>342</v>
      </c>
      <c r="D15" s="424" t="s">
        <v>397</v>
      </c>
      <c r="E15" s="228"/>
      <c r="F15" s="90"/>
      <c r="G15" s="90"/>
      <c r="H15" s="90"/>
      <c r="I15" s="180">
        <f t="shared" si="3"/>
        <v>0</v>
      </c>
      <c r="K15" s="489">
        <f t="shared" si="4"/>
        <v>7</v>
      </c>
      <c r="L15" s="162" t="s">
        <v>342</v>
      </c>
      <c r="M15" s="424" t="s">
        <v>397</v>
      </c>
      <c r="N15" s="121"/>
      <c r="O15" s="121"/>
      <c r="P15" s="94"/>
      <c r="Q15" s="94"/>
      <c r="R15" s="180">
        <f t="shared" si="5"/>
        <v>0</v>
      </c>
    </row>
    <row r="16" spans="2:18" x14ac:dyDescent="0.3">
      <c r="B16" s="489">
        <f t="shared" si="2"/>
        <v>8</v>
      </c>
      <c r="C16" s="162" t="s">
        <v>343</v>
      </c>
      <c r="D16" s="424" t="s">
        <v>397</v>
      </c>
      <c r="E16" s="228"/>
      <c r="F16" s="90"/>
      <c r="G16" s="90"/>
      <c r="H16" s="90"/>
      <c r="I16" s="180">
        <f t="shared" si="3"/>
        <v>0</v>
      </c>
      <c r="K16" s="489">
        <f t="shared" si="4"/>
        <v>8</v>
      </c>
      <c r="L16" s="162" t="s">
        <v>343</v>
      </c>
      <c r="M16" s="424" t="s">
        <v>397</v>
      </c>
      <c r="N16" s="121"/>
      <c r="O16" s="121"/>
      <c r="P16" s="94"/>
      <c r="Q16" s="94"/>
      <c r="R16" s="180">
        <f t="shared" si="5"/>
        <v>0</v>
      </c>
    </row>
    <row r="17" spans="2:18" x14ac:dyDescent="0.3">
      <c r="B17" s="489">
        <f t="shared" si="2"/>
        <v>9</v>
      </c>
      <c r="C17" s="162" t="s">
        <v>245</v>
      </c>
      <c r="D17" s="424" t="s">
        <v>397</v>
      </c>
      <c r="E17" s="228"/>
      <c r="F17" s="90"/>
      <c r="G17" s="90"/>
      <c r="H17" s="90"/>
      <c r="I17" s="180">
        <f t="shared" si="3"/>
        <v>0</v>
      </c>
      <c r="K17" s="489">
        <f t="shared" si="4"/>
        <v>9</v>
      </c>
      <c r="L17" s="162" t="s">
        <v>245</v>
      </c>
      <c r="M17" s="424" t="s">
        <v>397</v>
      </c>
      <c r="N17" s="121"/>
      <c r="O17" s="121"/>
      <c r="P17" s="94"/>
      <c r="Q17" s="94"/>
      <c r="R17" s="180">
        <f t="shared" si="5"/>
        <v>0</v>
      </c>
    </row>
    <row r="18" spans="2:18" x14ac:dyDescent="0.3">
      <c r="B18" s="489">
        <f>B17+1</f>
        <v>10</v>
      </c>
      <c r="C18" s="161" t="s">
        <v>344</v>
      </c>
      <c r="D18" s="424" t="s">
        <v>397</v>
      </c>
      <c r="E18" s="120"/>
      <c r="F18" s="120"/>
      <c r="G18" s="90"/>
      <c r="H18" s="90"/>
      <c r="I18" s="180">
        <f t="shared" si="3"/>
        <v>0</v>
      </c>
      <c r="K18" s="489">
        <f>K17+1</f>
        <v>10</v>
      </c>
      <c r="L18" s="161" t="s">
        <v>344</v>
      </c>
      <c r="M18" s="424" t="s">
        <v>397</v>
      </c>
      <c r="N18" s="121"/>
      <c r="O18" s="121"/>
      <c r="P18" s="94"/>
      <c r="Q18" s="94"/>
      <c r="R18" s="180">
        <f t="shared" si="5"/>
        <v>0</v>
      </c>
    </row>
    <row r="19" spans="2:18" x14ac:dyDescent="0.3">
      <c r="B19" s="489">
        <f>B18+1</f>
        <v>11</v>
      </c>
      <c r="C19" s="161" t="s">
        <v>257</v>
      </c>
      <c r="D19" s="424" t="s">
        <v>397</v>
      </c>
      <c r="E19" s="120"/>
      <c r="F19" s="120"/>
      <c r="G19" s="120"/>
      <c r="H19" s="120"/>
      <c r="I19" s="180">
        <f t="shared" si="3"/>
        <v>0</v>
      </c>
      <c r="K19" s="489">
        <f>K18+1</f>
        <v>11</v>
      </c>
      <c r="L19" s="161" t="s">
        <v>257</v>
      </c>
      <c r="M19" s="424" t="s">
        <v>397</v>
      </c>
      <c r="N19" s="121"/>
      <c r="O19" s="121"/>
      <c r="P19" s="94"/>
      <c r="Q19" s="94"/>
      <c r="R19" s="180">
        <f t="shared" si="5"/>
        <v>0</v>
      </c>
    </row>
    <row r="20" spans="2:18" x14ac:dyDescent="0.3">
      <c r="B20" s="489">
        <f t="shared" ref="B20:B22" si="6">B19+1</f>
        <v>12</v>
      </c>
      <c r="C20" s="161" t="s">
        <v>259</v>
      </c>
      <c r="D20" s="424" t="s">
        <v>397</v>
      </c>
      <c r="E20" s="120"/>
      <c r="F20" s="120"/>
      <c r="G20" s="120"/>
      <c r="H20" s="120"/>
      <c r="I20" s="180">
        <f t="shared" si="3"/>
        <v>0</v>
      </c>
      <c r="K20" s="489">
        <f t="shared" ref="K20:K22" si="7">K19+1</f>
        <v>12</v>
      </c>
      <c r="L20" s="161" t="s">
        <v>259</v>
      </c>
      <c r="M20" s="424" t="s">
        <v>397</v>
      </c>
      <c r="N20" s="121"/>
      <c r="O20" s="121"/>
      <c r="P20" s="94"/>
      <c r="Q20" s="94"/>
      <c r="R20" s="180">
        <f t="shared" si="5"/>
        <v>0</v>
      </c>
    </row>
    <row r="21" spans="2:18" x14ac:dyDescent="0.3">
      <c r="B21" s="489">
        <f t="shared" si="6"/>
        <v>13</v>
      </c>
      <c r="C21" s="161" t="s">
        <v>345</v>
      </c>
      <c r="D21" s="424" t="s">
        <v>397</v>
      </c>
      <c r="E21" s="120"/>
      <c r="F21" s="120"/>
      <c r="G21" s="90"/>
      <c r="H21" s="90"/>
      <c r="I21" s="180">
        <f t="shared" si="3"/>
        <v>0</v>
      </c>
      <c r="K21" s="489">
        <f t="shared" si="7"/>
        <v>13</v>
      </c>
      <c r="L21" s="161" t="s">
        <v>345</v>
      </c>
      <c r="M21" s="424" t="s">
        <v>397</v>
      </c>
      <c r="N21" s="121"/>
      <c r="O21" s="121"/>
      <c r="P21" s="94"/>
      <c r="Q21" s="94"/>
      <c r="R21" s="180">
        <f t="shared" si="5"/>
        <v>0</v>
      </c>
    </row>
    <row r="22" spans="2:18" x14ac:dyDescent="0.3">
      <c r="B22" s="489">
        <f t="shared" si="6"/>
        <v>14</v>
      </c>
      <c r="C22" s="161" t="s">
        <v>266</v>
      </c>
      <c r="D22" s="424" t="s">
        <v>397</v>
      </c>
      <c r="E22" s="120"/>
      <c r="F22" s="120"/>
      <c r="G22" s="90"/>
      <c r="H22" s="90"/>
      <c r="I22" s="180">
        <f t="shared" si="3"/>
        <v>0</v>
      </c>
      <c r="K22" s="489">
        <f t="shared" si="7"/>
        <v>14</v>
      </c>
      <c r="L22" s="161" t="s">
        <v>266</v>
      </c>
      <c r="M22" s="424" t="s">
        <v>397</v>
      </c>
      <c r="N22" s="121"/>
      <c r="O22" s="121"/>
      <c r="P22" s="94"/>
      <c r="Q22" s="94"/>
      <c r="R22" s="180">
        <f t="shared" si="5"/>
        <v>0</v>
      </c>
    </row>
    <row r="23" spans="2:18" ht="14.5" thickBot="1" x14ac:dyDescent="0.35">
      <c r="B23" s="490">
        <f>B22+1</f>
        <v>15</v>
      </c>
      <c r="C23" s="163" t="s">
        <v>46</v>
      </c>
      <c r="D23" s="425" t="s">
        <v>397</v>
      </c>
      <c r="E23" s="207">
        <f>SUM(E9:E22)</f>
        <v>0</v>
      </c>
      <c r="F23" s="207">
        <f>SUM(F9:F22)</f>
        <v>0</v>
      </c>
      <c r="G23" s="207">
        <f>SUM(G9:G22)</f>
        <v>0</v>
      </c>
      <c r="H23" s="207">
        <f>SUM(H9:H22)</f>
        <v>0</v>
      </c>
      <c r="I23" s="180">
        <f t="shared" si="3"/>
        <v>0</v>
      </c>
      <c r="K23" s="490">
        <f>K22+1</f>
        <v>15</v>
      </c>
      <c r="L23" s="163" t="s">
        <v>46</v>
      </c>
      <c r="M23" s="425" t="s">
        <v>397</v>
      </c>
      <c r="N23" s="207">
        <f>SUM(N9:N22)</f>
        <v>0</v>
      </c>
      <c r="O23" s="207">
        <f>SUM(O9:O22)</f>
        <v>0</v>
      </c>
      <c r="P23" s="207">
        <f>SUM(P9:P22)</f>
        <v>0</v>
      </c>
      <c r="Q23" s="207">
        <f>SUM(Q9:Q22)</f>
        <v>0</v>
      </c>
      <c r="R23" s="180">
        <f t="shared" si="5"/>
        <v>0</v>
      </c>
    </row>
    <row r="24" spans="2:18" x14ac:dyDescent="0.3">
      <c r="C24" s="5"/>
      <c r="D24" s="5"/>
    </row>
    <row r="25" spans="2:18" s="315" customFormat="1" ht="14.5" thickBot="1" x14ac:dyDescent="0.35">
      <c r="B25" s="488"/>
      <c r="K25" s="488"/>
    </row>
    <row r="26" spans="2:18" s="315" customFormat="1" ht="14.5" thickBot="1" x14ac:dyDescent="0.35">
      <c r="B26" s="650" t="str">
        <f>B4</f>
        <v>Year 2024</v>
      </c>
      <c r="C26" s="651"/>
      <c r="D26" s="351"/>
      <c r="E26" s="656" t="str">
        <f>'Key inputs'!D32</f>
        <v>2023 UY</v>
      </c>
      <c r="F26" s="657"/>
      <c r="G26" s="657"/>
      <c r="H26" s="657"/>
      <c r="I26" s="658"/>
      <c r="K26" s="650" t="str">
        <f>K4</f>
        <v>Year 2023</v>
      </c>
      <c r="L26" s="651"/>
      <c r="M26" s="351"/>
      <c r="N26" s="656" t="str">
        <f>'Key inputs'!H32</f>
        <v>2022 UY</v>
      </c>
      <c r="O26" s="657"/>
      <c r="P26" s="657"/>
      <c r="Q26" s="657"/>
      <c r="R26" s="658"/>
    </row>
    <row r="27" spans="2:18" s="315" customFormat="1" ht="14.5" customHeight="1" x14ac:dyDescent="0.3">
      <c r="B27" s="652"/>
      <c r="C27" s="653"/>
      <c r="D27" s="334"/>
      <c r="E27" s="665" t="s">
        <v>393</v>
      </c>
      <c r="F27" s="667" t="s">
        <v>394</v>
      </c>
      <c r="G27" s="659" t="s">
        <v>395</v>
      </c>
      <c r="H27" s="661" t="s">
        <v>396</v>
      </c>
      <c r="I27" s="663" t="s">
        <v>46</v>
      </c>
      <c r="K27" s="652"/>
      <c r="L27" s="653"/>
      <c r="M27" s="334"/>
      <c r="N27" s="665" t="s">
        <v>393</v>
      </c>
      <c r="O27" s="667" t="s">
        <v>394</v>
      </c>
      <c r="P27" s="659" t="s">
        <v>395</v>
      </c>
      <c r="Q27" s="661" t="s">
        <v>396</v>
      </c>
      <c r="R27" s="663" t="s">
        <v>46</v>
      </c>
    </row>
    <row r="28" spans="2:18" s="335" customFormat="1" ht="15.65" customHeight="1" x14ac:dyDescent="0.3">
      <c r="B28" s="652"/>
      <c r="C28" s="653"/>
      <c r="D28" s="426" t="s">
        <v>144</v>
      </c>
      <c r="E28" s="666"/>
      <c r="F28" s="660"/>
      <c r="G28" s="660"/>
      <c r="H28" s="662"/>
      <c r="I28" s="664"/>
      <c r="K28" s="652"/>
      <c r="L28" s="653"/>
      <c r="M28" s="426" t="s">
        <v>144</v>
      </c>
      <c r="N28" s="666"/>
      <c r="O28" s="660"/>
      <c r="P28" s="660"/>
      <c r="Q28" s="662"/>
      <c r="R28" s="664"/>
    </row>
    <row r="29" spans="2:18" s="335" customFormat="1" ht="28.5" customHeight="1" x14ac:dyDescent="0.3">
      <c r="B29" s="654"/>
      <c r="C29" s="655"/>
      <c r="D29" s="427"/>
      <c r="E29" s="336" t="s">
        <v>150</v>
      </c>
      <c r="F29" s="336" t="s">
        <v>151</v>
      </c>
      <c r="G29" s="336" t="s">
        <v>152</v>
      </c>
      <c r="H29" s="336" t="s">
        <v>346</v>
      </c>
      <c r="I29" s="344" t="s">
        <v>347</v>
      </c>
      <c r="K29" s="654"/>
      <c r="L29" s="655"/>
      <c r="M29" s="427"/>
      <c r="N29" s="336" t="s">
        <v>150</v>
      </c>
      <c r="O29" s="336" t="s">
        <v>151</v>
      </c>
      <c r="P29" s="336" t="s">
        <v>152</v>
      </c>
      <c r="Q29" s="336" t="s">
        <v>346</v>
      </c>
      <c r="R29" s="344" t="s">
        <v>347</v>
      </c>
    </row>
    <row r="30" spans="2:18" s="335" customFormat="1" ht="14.5" x14ac:dyDescent="0.3">
      <c r="B30" s="489"/>
      <c r="C30" s="485"/>
      <c r="D30" s="427"/>
      <c r="E30" s="545"/>
      <c r="F30" s="336"/>
      <c r="G30" s="336"/>
      <c r="H30" s="336"/>
      <c r="I30" s="344"/>
      <c r="K30" s="489"/>
      <c r="L30" s="485"/>
      <c r="M30" s="424"/>
      <c r="N30" s="545"/>
      <c r="O30" s="336"/>
      <c r="P30" s="336"/>
      <c r="Q30" s="336"/>
      <c r="R30" s="344"/>
    </row>
    <row r="31" spans="2:18" s="335" customFormat="1" x14ac:dyDescent="0.3">
      <c r="B31" s="489">
        <v>1</v>
      </c>
      <c r="C31" s="547" t="s">
        <v>335</v>
      </c>
      <c r="D31" s="424" t="s">
        <v>397</v>
      </c>
      <c r="E31" s="228"/>
      <c r="F31" s="90"/>
      <c r="G31" s="90"/>
      <c r="H31" s="90"/>
      <c r="I31" s="180">
        <f t="shared" ref="I31" si="8">SUM(E31:H31)</f>
        <v>0</v>
      </c>
      <c r="K31" s="489">
        <v>1</v>
      </c>
      <c r="L31" s="547" t="s">
        <v>335</v>
      </c>
      <c r="M31" s="424" t="s">
        <v>397</v>
      </c>
      <c r="N31" s="121"/>
      <c r="O31" s="121"/>
      <c r="P31" s="94"/>
      <c r="Q31" s="94"/>
      <c r="R31" s="180"/>
    </row>
    <row r="32" spans="2:18" s="335" customFormat="1" x14ac:dyDescent="0.3">
      <c r="B32" s="489">
        <f t="shared" ref="B32:B39" si="9">B31+1</f>
        <v>2</v>
      </c>
      <c r="C32" s="162" t="s">
        <v>337</v>
      </c>
      <c r="D32" s="424" t="s">
        <v>397</v>
      </c>
      <c r="E32" s="228"/>
      <c r="F32" s="90"/>
      <c r="G32" s="90"/>
      <c r="H32" s="90"/>
      <c r="I32" s="180">
        <f t="shared" ref="I32:I45" si="10">SUM(E32:H32)</f>
        <v>0</v>
      </c>
      <c r="K32" s="489">
        <f t="shared" ref="K32:K39" si="11">K31+1</f>
        <v>2</v>
      </c>
      <c r="L32" s="162" t="s">
        <v>337</v>
      </c>
      <c r="M32" s="424" t="s">
        <v>397</v>
      </c>
      <c r="N32" s="121"/>
      <c r="O32" s="121"/>
      <c r="P32" s="94"/>
      <c r="Q32" s="94"/>
      <c r="R32" s="180">
        <f t="shared" ref="R32:R45" si="12">SUM(N32:Q32)</f>
        <v>0</v>
      </c>
    </row>
    <row r="33" spans="2:18" x14ac:dyDescent="0.3">
      <c r="B33" s="489">
        <f t="shared" si="9"/>
        <v>3</v>
      </c>
      <c r="C33" s="162" t="s">
        <v>338</v>
      </c>
      <c r="D33" s="424" t="s">
        <v>397</v>
      </c>
      <c r="E33" s="228"/>
      <c r="F33" s="90"/>
      <c r="G33" s="90"/>
      <c r="H33" s="90"/>
      <c r="I33" s="180">
        <f t="shared" si="10"/>
        <v>0</v>
      </c>
      <c r="K33" s="489">
        <f t="shared" si="11"/>
        <v>3</v>
      </c>
      <c r="L33" s="162" t="s">
        <v>338</v>
      </c>
      <c r="M33" s="424" t="s">
        <v>397</v>
      </c>
      <c r="N33" s="121"/>
      <c r="O33" s="121"/>
      <c r="P33" s="94"/>
      <c r="Q33" s="94"/>
      <c r="R33" s="180">
        <f t="shared" si="12"/>
        <v>0</v>
      </c>
    </row>
    <row r="34" spans="2:18" x14ac:dyDescent="0.3">
      <c r="B34" s="489">
        <f t="shared" si="9"/>
        <v>4</v>
      </c>
      <c r="C34" s="162" t="s">
        <v>339</v>
      </c>
      <c r="D34" s="424" t="s">
        <v>397</v>
      </c>
      <c r="E34" s="228"/>
      <c r="F34" s="90"/>
      <c r="G34" s="90"/>
      <c r="H34" s="90"/>
      <c r="I34" s="180">
        <f t="shared" si="10"/>
        <v>0</v>
      </c>
      <c r="K34" s="489">
        <f t="shared" si="11"/>
        <v>4</v>
      </c>
      <c r="L34" s="162" t="s">
        <v>339</v>
      </c>
      <c r="M34" s="424" t="s">
        <v>397</v>
      </c>
      <c r="N34" s="121"/>
      <c r="O34" s="121"/>
      <c r="P34" s="94"/>
      <c r="Q34" s="94"/>
      <c r="R34" s="180">
        <f t="shared" si="12"/>
        <v>0</v>
      </c>
    </row>
    <row r="35" spans="2:18" x14ac:dyDescent="0.3">
      <c r="B35" s="489">
        <f t="shared" si="9"/>
        <v>5</v>
      </c>
      <c r="C35" s="162" t="s">
        <v>340</v>
      </c>
      <c r="D35" s="424" t="s">
        <v>397</v>
      </c>
      <c r="E35" s="228"/>
      <c r="F35" s="90"/>
      <c r="G35" s="90"/>
      <c r="H35" s="90"/>
      <c r="I35" s="180">
        <f t="shared" si="10"/>
        <v>0</v>
      </c>
      <c r="K35" s="489">
        <f t="shared" si="11"/>
        <v>5</v>
      </c>
      <c r="L35" s="162" t="s">
        <v>340</v>
      </c>
      <c r="M35" s="424" t="s">
        <v>397</v>
      </c>
      <c r="N35" s="121"/>
      <c r="O35" s="121"/>
      <c r="P35" s="94"/>
      <c r="Q35" s="94"/>
      <c r="R35" s="180">
        <f t="shared" si="12"/>
        <v>0</v>
      </c>
    </row>
    <row r="36" spans="2:18" x14ac:dyDescent="0.3">
      <c r="B36" s="489">
        <f t="shared" si="9"/>
        <v>6</v>
      </c>
      <c r="C36" s="162" t="s">
        <v>341</v>
      </c>
      <c r="D36" s="424" t="s">
        <v>397</v>
      </c>
      <c r="E36" s="228"/>
      <c r="F36" s="90"/>
      <c r="G36" s="90"/>
      <c r="H36" s="90"/>
      <c r="I36" s="180">
        <f t="shared" si="10"/>
        <v>0</v>
      </c>
      <c r="K36" s="489">
        <f t="shared" si="11"/>
        <v>6</v>
      </c>
      <c r="L36" s="162" t="s">
        <v>341</v>
      </c>
      <c r="M36" s="424" t="s">
        <v>397</v>
      </c>
      <c r="N36" s="121"/>
      <c r="O36" s="121"/>
      <c r="P36" s="94"/>
      <c r="Q36" s="94"/>
      <c r="R36" s="180">
        <f t="shared" si="12"/>
        <v>0</v>
      </c>
    </row>
    <row r="37" spans="2:18" x14ac:dyDescent="0.3">
      <c r="B37" s="489">
        <f t="shared" si="9"/>
        <v>7</v>
      </c>
      <c r="C37" s="162" t="s">
        <v>342</v>
      </c>
      <c r="D37" s="424" t="s">
        <v>397</v>
      </c>
      <c r="E37" s="228"/>
      <c r="F37" s="90"/>
      <c r="G37" s="90"/>
      <c r="H37" s="90"/>
      <c r="I37" s="180">
        <f t="shared" si="10"/>
        <v>0</v>
      </c>
      <c r="K37" s="489">
        <f t="shared" si="11"/>
        <v>7</v>
      </c>
      <c r="L37" s="162" t="s">
        <v>342</v>
      </c>
      <c r="M37" s="424" t="s">
        <v>397</v>
      </c>
      <c r="N37" s="121"/>
      <c r="O37" s="121"/>
      <c r="P37" s="94"/>
      <c r="Q37" s="94"/>
      <c r="R37" s="180">
        <f t="shared" si="12"/>
        <v>0</v>
      </c>
    </row>
    <row r="38" spans="2:18" x14ac:dyDescent="0.3">
      <c r="B38" s="489">
        <f t="shared" si="9"/>
        <v>8</v>
      </c>
      <c r="C38" s="162" t="s">
        <v>343</v>
      </c>
      <c r="D38" s="424" t="s">
        <v>397</v>
      </c>
      <c r="E38" s="228"/>
      <c r="F38" s="90"/>
      <c r="G38" s="90"/>
      <c r="H38" s="90"/>
      <c r="I38" s="180">
        <f t="shared" si="10"/>
        <v>0</v>
      </c>
      <c r="K38" s="489">
        <f t="shared" si="11"/>
        <v>8</v>
      </c>
      <c r="L38" s="162" t="s">
        <v>343</v>
      </c>
      <c r="M38" s="424" t="s">
        <v>397</v>
      </c>
      <c r="N38" s="121"/>
      <c r="O38" s="121"/>
      <c r="P38" s="94"/>
      <c r="Q38" s="94"/>
      <c r="R38" s="180">
        <f t="shared" si="12"/>
        <v>0</v>
      </c>
    </row>
    <row r="39" spans="2:18" x14ac:dyDescent="0.3">
      <c r="B39" s="489">
        <f t="shared" si="9"/>
        <v>9</v>
      </c>
      <c r="C39" s="162" t="s">
        <v>245</v>
      </c>
      <c r="D39" s="424" t="s">
        <v>397</v>
      </c>
      <c r="E39" s="228"/>
      <c r="F39" s="90"/>
      <c r="G39" s="90"/>
      <c r="H39" s="90"/>
      <c r="I39" s="180">
        <f t="shared" si="10"/>
        <v>0</v>
      </c>
      <c r="K39" s="489">
        <f t="shared" si="11"/>
        <v>9</v>
      </c>
      <c r="L39" s="162" t="s">
        <v>245</v>
      </c>
      <c r="M39" s="424" t="s">
        <v>397</v>
      </c>
      <c r="N39" s="121"/>
      <c r="O39" s="121"/>
      <c r="P39" s="94"/>
      <c r="Q39" s="94"/>
      <c r="R39" s="180">
        <f t="shared" si="12"/>
        <v>0</v>
      </c>
    </row>
    <row r="40" spans="2:18" x14ac:dyDescent="0.3">
      <c r="B40" s="489">
        <f>B39+1</f>
        <v>10</v>
      </c>
      <c r="C40" s="161" t="s">
        <v>344</v>
      </c>
      <c r="D40" s="424" t="s">
        <v>397</v>
      </c>
      <c r="E40" s="120"/>
      <c r="F40" s="120"/>
      <c r="G40" s="90"/>
      <c r="H40" s="90"/>
      <c r="I40" s="180">
        <f t="shared" si="10"/>
        <v>0</v>
      </c>
      <c r="K40" s="489">
        <f>K39+1</f>
        <v>10</v>
      </c>
      <c r="L40" s="161" t="s">
        <v>344</v>
      </c>
      <c r="M40" s="424" t="s">
        <v>397</v>
      </c>
      <c r="N40" s="121"/>
      <c r="O40" s="121"/>
      <c r="P40" s="94"/>
      <c r="Q40" s="94"/>
      <c r="R40" s="180">
        <f t="shared" si="12"/>
        <v>0</v>
      </c>
    </row>
    <row r="41" spans="2:18" x14ac:dyDescent="0.3">
      <c r="B41" s="489">
        <f>B40+1</f>
        <v>11</v>
      </c>
      <c r="C41" s="161" t="s">
        <v>257</v>
      </c>
      <c r="D41" s="424" t="s">
        <v>397</v>
      </c>
      <c r="E41" s="120"/>
      <c r="F41" s="120"/>
      <c r="G41" s="120"/>
      <c r="H41" s="120"/>
      <c r="I41" s="180">
        <f t="shared" si="10"/>
        <v>0</v>
      </c>
      <c r="K41" s="489">
        <f>K40+1</f>
        <v>11</v>
      </c>
      <c r="L41" s="161" t="s">
        <v>257</v>
      </c>
      <c r="M41" s="424" t="s">
        <v>397</v>
      </c>
      <c r="N41" s="121"/>
      <c r="O41" s="121"/>
      <c r="P41" s="94"/>
      <c r="Q41" s="94"/>
      <c r="R41" s="180">
        <f t="shared" si="12"/>
        <v>0</v>
      </c>
    </row>
    <row r="42" spans="2:18" x14ac:dyDescent="0.3">
      <c r="B42" s="489">
        <f t="shared" ref="B42:B44" si="13">B41+1</f>
        <v>12</v>
      </c>
      <c r="C42" s="161" t="s">
        <v>259</v>
      </c>
      <c r="D42" s="424" t="s">
        <v>397</v>
      </c>
      <c r="E42" s="120"/>
      <c r="F42" s="120"/>
      <c r="G42" s="120"/>
      <c r="H42" s="120"/>
      <c r="I42" s="180">
        <f t="shared" si="10"/>
        <v>0</v>
      </c>
      <c r="K42" s="489">
        <f t="shared" ref="K42:K44" si="14">K41+1</f>
        <v>12</v>
      </c>
      <c r="L42" s="161" t="s">
        <v>259</v>
      </c>
      <c r="M42" s="424" t="s">
        <v>397</v>
      </c>
      <c r="N42" s="121"/>
      <c r="O42" s="121"/>
      <c r="P42" s="94"/>
      <c r="Q42" s="94"/>
      <c r="R42" s="180">
        <f t="shared" si="12"/>
        <v>0</v>
      </c>
    </row>
    <row r="43" spans="2:18" x14ac:dyDescent="0.3">
      <c r="B43" s="489">
        <f t="shared" si="13"/>
        <v>13</v>
      </c>
      <c r="C43" s="161" t="s">
        <v>345</v>
      </c>
      <c r="D43" s="424" t="s">
        <v>397</v>
      </c>
      <c r="E43" s="120"/>
      <c r="F43" s="120"/>
      <c r="G43" s="90"/>
      <c r="H43" s="90"/>
      <c r="I43" s="180">
        <f t="shared" si="10"/>
        <v>0</v>
      </c>
      <c r="K43" s="489">
        <f t="shared" si="14"/>
        <v>13</v>
      </c>
      <c r="L43" s="161" t="s">
        <v>345</v>
      </c>
      <c r="M43" s="424" t="s">
        <v>397</v>
      </c>
      <c r="N43" s="121"/>
      <c r="O43" s="121"/>
      <c r="P43" s="94"/>
      <c r="Q43" s="94"/>
      <c r="R43" s="180">
        <f t="shared" si="12"/>
        <v>0</v>
      </c>
    </row>
    <row r="44" spans="2:18" x14ac:dyDescent="0.3">
      <c r="B44" s="489">
        <f t="shared" si="13"/>
        <v>14</v>
      </c>
      <c r="C44" s="161" t="s">
        <v>266</v>
      </c>
      <c r="D44" s="424" t="s">
        <v>397</v>
      </c>
      <c r="E44" s="120"/>
      <c r="F44" s="120"/>
      <c r="G44" s="90"/>
      <c r="H44" s="90"/>
      <c r="I44" s="180">
        <f t="shared" si="10"/>
        <v>0</v>
      </c>
      <c r="K44" s="489">
        <f t="shared" si="14"/>
        <v>14</v>
      </c>
      <c r="L44" s="161" t="s">
        <v>266</v>
      </c>
      <c r="M44" s="424" t="s">
        <v>397</v>
      </c>
      <c r="N44" s="121"/>
      <c r="O44" s="121"/>
      <c r="P44" s="94"/>
      <c r="Q44" s="94"/>
      <c r="R44" s="180">
        <f t="shared" si="12"/>
        <v>0</v>
      </c>
    </row>
    <row r="45" spans="2:18" ht="14.5" thickBot="1" x14ac:dyDescent="0.35">
      <c r="B45" s="490">
        <f>B44+1</f>
        <v>15</v>
      </c>
      <c r="C45" s="163" t="s">
        <v>46</v>
      </c>
      <c r="D45" s="425" t="s">
        <v>397</v>
      </c>
      <c r="E45" s="207">
        <f>SUM(E31:E44)</f>
        <v>0</v>
      </c>
      <c r="F45" s="207">
        <f>SUM(F31:F44)</f>
        <v>0</v>
      </c>
      <c r="G45" s="207">
        <f>SUM(G31:G44)</f>
        <v>0</v>
      </c>
      <c r="H45" s="207">
        <f>SUM(H31:H44)</f>
        <v>0</v>
      </c>
      <c r="I45" s="180">
        <f t="shared" si="10"/>
        <v>0</v>
      </c>
      <c r="K45" s="490">
        <f>K44+1</f>
        <v>15</v>
      </c>
      <c r="L45" s="163" t="s">
        <v>46</v>
      </c>
      <c r="M45" s="425" t="s">
        <v>397</v>
      </c>
      <c r="N45" s="207">
        <f>SUM(N31:N44)</f>
        <v>0</v>
      </c>
      <c r="O45" s="207">
        <f>SUM(O31:O44)</f>
        <v>0</v>
      </c>
      <c r="P45" s="207">
        <f>SUM(P31:P44)</f>
        <v>0</v>
      </c>
      <c r="Q45" s="207">
        <f>SUM(Q31:Q44)</f>
        <v>0</v>
      </c>
      <c r="R45" s="180">
        <f t="shared" si="12"/>
        <v>0</v>
      </c>
    </row>
    <row r="47" spans="2:18" ht="14.5" thickBot="1" x14ac:dyDescent="0.35"/>
    <row r="48" spans="2:18" ht="14.5" thickBot="1" x14ac:dyDescent="0.35">
      <c r="B48" s="650" t="str">
        <f>B26</f>
        <v>Year 2024</v>
      </c>
      <c r="C48" s="651"/>
      <c r="D48" s="351"/>
      <c r="E48" s="656" t="str">
        <f>'Key inputs'!H32</f>
        <v>2022 UY</v>
      </c>
      <c r="F48" s="657"/>
      <c r="G48" s="657"/>
      <c r="H48" s="657"/>
      <c r="I48" s="658"/>
      <c r="K48" s="650" t="str">
        <f>K26</f>
        <v>Year 2023</v>
      </c>
      <c r="L48" s="651"/>
      <c r="M48" s="351"/>
      <c r="N48" s="656" t="str">
        <f>'Key inputs'!I32</f>
        <v>2021 UY</v>
      </c>
      <c r="O48" s="657"/>
      <c r="P48" s="657"/>
      <c r="Q48" s="657"/>
      <c r="R48" s="658"/>
    </row>
    <row r="49" spans="2:18" ht="15" customHeight="1" x14ac:dyDescent="0.3">
      <c r="B49" s="652"/>
      <c r="C49" s="653"/>
      <c r="D49" s="334"/>
      <c r="E49" s="665" t="s">
        <v>393</v>
      </c>
      <c r="F49" s="667" t="s">
        <v>394</v>
      </c>
      <c r="G49" s="659" t="s">
        <v>395</v>
      </c>
      <c r="H49" s="661" t="s">
        <v>396</v>
      </c>
      <c r="I49" s="663" t="s">
        <v>46</v>
      </c>
      <c r="K49" s="652"/>
      <c r="L49" s="653"/>
      <c r="M49" s="334"/>
      <c r="N49" s="665" t="s">
        <v>393</v>
      </c>
      <c r="O49" s="667" t="s">
        <v>394</v>
      </c>
      <c r="P49" s="659" t="s">
        <v>395</v>
      </c>
      <c r="Q49" s="661" t="s">
        <v>396</v>
      </c>
      <c r="R49" s="663" t="s">
        <v>46</v>
      </c>
    </row>
    <row r="50" spans="2:18" x14ac:dyDescent="0.3">
      <c r="B50" s="652"/>
      <c r="C50" s="653"/>
      <c r="D50" s="426" t="s">
        <v>144</v>
      </c>
      <c r="E50" s="666"/>
      <c r="F50" s="660"/>
      <c r="G50" s="660"/>
      <c r="H50" s="662"/>
      <c r="I50" s="664"/>
      <c r="K50" s="652"/>
      <c r="L50" s="653"/>
      <c r="M50" s="426" t="s">
        <v>144</v>
      </c>
      <c r="N50" s="666"/>
      <c r="O50" s="660"/>
      <c r="P50" s="660"/>
      <c r="Q50" s="662"/>
      <c r="R50" s="664"/>
    </row>
    <row r="51" spans="2:18" x14ac:dyDescent="0.3">
      <c r="B51" s="654"/>
      <c r="C51" s="655"/>
      <c r="D51" s="427"/>
      <c r="E51" s="336" t="s">
        <v>348</v>
      </c>
      <c r="F51" s="336" t="s">
        <v>349</v>
      </c>
      <c r="G51" s="336" t="s">
        <v>350</v>
      </c>
      <c r="H51" s="336" t="s">
        <v>351</v>
      </c>
      <c r="I51" s="344" t="s">
        <v>352</v>
      </c>
      <c r="K51" s="654"/>
      <c r="L51" s="655"/>
      <c r="M51" s="427"/>
      <c r="N51" s="336" t="s">
        <v>348</v>
      </c>
      <c r="O51" s="336" t="s">
        <v>349</v>
      </c>
      <c r="P51" s="336" t="s">
        <v>350</v>
      </c>
      <c r="Q51" s="336" t="s">
        <v>351</v>
      </c>
      <c r="R51" s="344" t="s">
        <v>352</v>
      </c>
    </row>
    <row r="52" spans="2:18" s="335" customFormat="1" ht="14.5" x14ac:dyDescent="0.3">
      <c r="B52" s="489"/>
      <c r="C52" s="485"/>
      <c r="D52" s="427"/>
      <c r="E52" s="545"/>
      <c r="F52" s="336"/>
      <c r="G52" s="336"/>
      <c r="H52" s="336"/>
      <c r="I52" s="344"/>
      <c r="K52" s="489"/>
      <c r="L52" s="485"/>
      <c r="M52" s="424"/>
      <c r="N52" s="545"/>
      <c r="O52" s="336"/>
      <c r="P52" s="336"/>
      <c r="Q52" s="336"/>
      <c r="R52" s="344"/>
    </row>
    <row r="53" spans="2:18" s="335" customFormat="1" x14ac:dyDescent="0.3">
      <c r="B53" s="489">
        <v>1</v>
      </c>
      <c r="C53" s="547" t="s">
        <v>335</v>
      </c>
      <c r="D53" s="424" t="s">
        <v>397</v>
      </c>
      <c r="E53" s="228"/>
      <c r="F53" s="90"/>
      <c r="G53" s="90"/>
      <c r="H53" s="90"/>
      <c r="I53" s="180">
        <f t="shared" ref="I53" si="15">SUM(E53:H53)</f>
        <v>0</v>
      </c>
      <c r="K53" s="489">
        <v>1</v>
      </c>
      <c r="L53" s="547" t="s">
        <v>335</v>
      </c>
      <c r="M53" s="424" t="s">
        <v>397</v>
      </c>
      <c r="N53" s="121"/>
      <c r="O53" s="121"/>
      <c r="P53" s="94"/>
      <c r="Q53" s="94"/>
      <c r="R53" s="180"/>
    </row>
    <row r="54" spans="2:18" x14ac:dyDescent="0.3">
      <c r="B54" s="489">
        <f t="shared" ref="B54:B61" si="16">B53+1</f>
        <v>2</v>
      </c>
      <c r="C54" s="162" t="s">
        <v>337</v>
      </c>
      <c r="D54" s="424" t="s">
        <v>397</v>
      </c>
      <c r="E54" s="228"/>
      <c r="F54" s="90"/>
      <c r="G54" s="90"/>
      <c r="H54" s="90"/>
      <c r="I54" s="180">
        <f t="shared" ref="I54:I67" si="17">SUM(E54:H54)</f>
        <v>0</v>
      </c>
      <c r="K54" s="489">
        <f t="shared" ref="K54:K61" si="18">K53+1</f>
        <v>2</v>
      </c>
      <c r="L54" s="162" t="s">
        <v>337</v>
      </c>
      <c r="M54" s="424" t="s">
        <v>397</v>
      </c>
      <c r="N54" s="121"/>
      <c r="O54" s="121"/>
      <c r="P54" s="94"/>
      <c r="Q54" s="94"/>
      <c r="R54" s="180">
        <f t="shared" ref="R54:R67" si="19">SUM(N54:Q54)</f>
        <v>0</v>
      </c>
    </row>
    <row r="55" spans="2:18" x14ac:dyDescent="0.3">
      <c r="B55" s="489">
        <f t="shared" si="16"/>
        <v>3</v>
      </c>
      <c r="C55" s="162" t="s">
        <v>338</v>
      </c>
      <c r="D55" s="424" t="s">
        <v>397</v>
      </c>
      <c r="E55" s="228"/>
      <c r="F55" s="90"/>
      <c r="G55" s="90"/>
      <c r="H55" s="90"/>
      <c r="I55" s="180">
        <f t="shared" si="17"/>
        <v>0</v>
      </c>
      <c r="K55" s="489">
        <f t="shared" si="18"/>
        <v>3</v>
      </c>
      <c r="L55" s="162" t="s">
        <v>338</v>
      </c>
      <c r="M55" s="424" t="s">
        <v>397</v>
      </c>
      <c r="N55" s="121"/>
      <c r="O55" s="121"/>
      <c r="P55" s="94"/>
      <c r="Q55" s="94"/>
      <c r="R55" s="180">
        <f t="shared" si="19"/>
        <v>0</v>
      </c>
    </row>
    <row r="56" spans="2:18" x14ac:dyDescent="0.3">
      <c r="B56" s="489">
        <f t="shared" si="16"/>
        <v>4</v>
      </c>
      <c r="C56" s="162" t="s">
        <v>339</v>
      </c>
      <c r="D56" s="424" t="s">
        <v>397</v>
      </c>
      <c r="E56" s="228"/>
      <c r="F56" s="90"/>
      <c r="G56" s="90"/>
      <c r="H56" s="90"/>
      <c r="I56" s="180">
        <f t="shared" si="17"/>
        <v>0</v>
      </c>
      <c r="K56" s="489">
        <f t="shared" si="18"/>
        <v>4</v>
      </c>
      <c r="L56" s="162" t="s">
        <v>339</v>
      </c>
      <c r="M56" s="424" t="s">
        <v>397</v>
      </c>
      <c r="N56" s="121"/>
      <c r="O56" s="121"/>
      <c r="P56" s="94"/>
      <c r="Q56" s="94"/>
      <c r="R56" s="180">
        <f t="shared" si="19"/>
        <v>0</v>
      </c>
    </row>
    <row r="57" spans="2:18" x14ac:dyDescent="0.3">
      <c r="B57" s="489">
        <f t="shared" si="16"/>
        <v>5</v>
      </c>
      <c r="C57" s="162" t="s">
        <v>340</v>
      </c>
      <c r="D57" s="424" t="s">
        <v>397</v>
      </c>
      <c r="E57" s="228"/>
      <c r="F57" s="90"/>
      <c r="G57" s="90"/>
      <c r="H57" s="90"/>
      <c r="I57" s="180">
        <f t="shared" si="17"/>
        <v>0</v>
      </c>
      <c r="K57" s="489">
        <f t="shared" si="18"/>
        <v>5</v>
      </c>
      <c r="L57" s="162" t="s">
        <v>340</v>
      </c>
      <c r="M57" s="424" t="s">
        <v>397</v>
      </c>
      <c r="N57" s="121"/>
      <c r="O57" s="121"/>
      <c r="P57" s="94"/>
      <c r="Q57" s="94"/>
      <c r="R57" s="180">
        <f t="shared" si="19"/>
        <v>0</v>
      </c>
    </row>
    <row r="58" spans="2:18" x14ac:dyDescent="0.3">
      <c r="B58" s="489">
        <f t="shared" si="16"/>
        <v>6</v>
      </c>
      <c r="C58" s="162" t="s">
        <v>341</v>
      </c>
      <c r="D58" s="424" t="s">
        <v>397</v>
      </c>
      <c r="E58" s="228"/>
      <c r="F58" s="90"/>
      <c r="G58" s="90"/>
      <c r="H58" s="90"/>
      <c r="I58" s="180">
        <f t="shared" si="17"/>
        <v>0</v>
      </c>
      <c r="K58" s="489">
        <f t="shared" si="18"/>
        <v>6</v>
      </c>
      <c r="L58" s="162" t="s">
        <v>341</v>
      </c>
      <c r="M58" s="424" t="s">
        <v>397</v>
      </c>
      <c r="N58" s="121"/>
      <c r="O58" s="121"/>
      <c r="P58" s="94"/>
      <c r="Q58" s="94"/>
      <c r="R58" s="180">
        <f t="shared" si="19"/>
        <v>0</v>
      </c>
    </row>
    <row r="59" spans="2:18" x14ac:dyDescent="0.3">
      <c r="B59" s="489">
        <f t="shared" si="16"/>
        <v>7</v>
      </c>
      <c r="C59" s="162" t="s">
        <v>342</v>
      </c>
      <c r="D59" s="424" t="s">
        <v>397</v>
      </c>
      <c r="E59" s="228"/>
      <c r="F59" s="90"/>
      <c r="G59" s="90"/>
      <c r="H59" s="90"/>
      <c r="I59" s="180">
        <f t="shared" si="17"/>
        <v>0</v>
      </c>
      <c r="K59" s="489">
        <f t="shared" si="18"/>
        <v>7</v>
      </c>
      <c r="L59" s="162" t="s">
        <v>342</v>
      </c>
      <c r="M59" s="424" t="s">
        <v>397</v>
      </c>
      <c r="N59" s="121"/>
      <c r="O59" s="121"/>
      <c r="P59" s="94"/>
      <c r="Q59" s="94"/>
      <c r="R59" s="180">
        <f t="shared" si="19"/>
        <v>0</v>
      </c>
    </row>
    <row r="60" spans="2:18" x14ac:dyDescent="0.3">
      <c r="B60" s="489">
        <f t="shared" si="16"/>
        <v>8</v>
      </c>
      <c r="C60" s="162" t="s">
        <v>343</v>
      </c>
      <c r="D60" s="424" t="s">
        <v>397</v>
      </c>
      <c r="E60" s="228"/>
      <c r="F60" s="90"/>
      <c r="G60" s="90"/>
      <c r="H60" s="90"/>
      <c r="I60" s="180">
        <f t="shared" si="17"/>
        <v>0</v>
      </c>
      <c r="K60" s="489">
        <f t="shared" si="18"/>
        <v>8</v>
      </c>
      <c r="L60" s="162" t="s">
        <v>343</v>
      </c>
      <c r="M60" s="424" t="s">
        <v>397</v>
      </c>
      <c r="N60" s="121"/>
      <c r="O60" s="121"/>
      <c r="P60" s="94"/>
      <c r="Q60" s="94"/>
      <c r="R60" s="180">
        <f t="shared" si="19"/>
        <v>0</v>
      </c>
    </row>
    <row r="61" spans="2:18" x14ac:dyDescent="0.3">
      <c r="B61" s="489">
        <f t="shared" si="16"/>
        <v>9</v>
      </c>
      <c r="C61" s="162" t="s">
        <v>245</v>
      </c>
      <c r="D61" s="424" t="s">
        <v>397</v>
      </c>
      <c r="E61" s="228"/>
      <c r="F61" s="90"/>
      <c r="G61" s="90"/>
      <c r="H61" s="90"/>
      <c r="I61" s="180">
        <f t="shared" si="17"/>
        <v>0</v>
      </c>
      <c r="K61" s="489">
        <f t="shared" si="18"/>
        <v>9</v>
      </c>
      <c r="L61" s="162" t="s">
        <v>245</v>
      </c>
      <c r="M61" s="424" t="s">
        <v>397</v>
      </c>
      <c r="N61" s="121"/>
      <c r="O61" s="121"/>
      <c r="P61" s="94"/>
      <c r="Q61" s="94"/>
      <c r="R61" s="180">
        <f t="shared" si="19"/>
        <v>0</v>
      </c>
    </row>
    <row r="62" spans="2:18" x14ac:dyDescent="0.3">
      <c r="B62" s="489">
        <f>B61+1</f>
        <v>10</v>
      </c>
      <c r="C62" s="161" t="s">
        <v>344</v>
      </c>
      <c r="D62" s="424" t="s">
        <v>397</v>
      </c>
      <c r="E62" s="120"/>
      <c r="F62" s="120"/>
      <c r="G62" s="90"/>
      <c r="H62" s="90"/>
      <c r="I62" s="180">
        <f t="shared" si="17"/>
        <v>0</v>
      </c>
      <c r="K62" s="489">
        <f>K61+1</f>
        <v>10</v>
      </c>
      <c r="L62" s="161" t="s">
        <v>344</v>
      </c>
      <c r="M62" s="424" t="s">
        <v>397</v>
      </c>
      <c r="N62" s="121"/>
      <c r="O62" s="121"/>
      <c r="P62" s="94"/>
      <c r="Q62" s="94"/>
      <c r="R62" s="180">
        <f t="shared" si="19"/>
        <v>0</v>
      </c>
    </row>
    <row r="63" spans="2:18" x14ac:dyDescent="0.3">
      <c r="B63" s="489">
        <f>B62+1</f>
        <v>11</v>
      </c>
      <c r="C63" s="161" t="s">
        <v>257</v>
      </c>
      <c r="D63" s="424" t="s">
        <v>397</v>
      </c>
      <c r="E63" s="120"/>
      <c r="F63" s="120"/>
      <c r="G63" s="120"/>
      <c r="H63" s="120"/>
      <c r="I63" s="180">
        <f t="shared" si="17"/>
        <v>0</v>
      </c>
      <c r="K63" s="489">
        <f>K62+1</f>
        <v>11</v>
      </c>
      <c r="L63" s="161" t="s">
        <v>257</v>
      </c>
      <c r="M63" s="424" t="s">
        <v>397</v>
      </c>
      <c r="N63" s="121"/>
      <c r="O63" s="121"/>
      <c r="P63" s="94"/>
      <c r="Q63" s="94"/>
      <c r="R63" s="180">
        <f t="shared" si="19"/>
        <v>0</v>
      </c>
    </row>
    <row r="64" spans="2:18" x14ac:dyDescent="0.3">
      <c r="B64" s="489">
        <f t="shared" ref="B64:B66" si="20">B63+1</f>
        <v>12</v>
      </c>
      <c r="C64" s="161" t="s">
        <v>259</v>
      </c>
      <c r="D64" s="424" t="s">
        <v>397</v>
      </c>
      <c r="E64" s="120"/>
      <c r="F64" s="120"/>
      <c r="G64" s="120"/>
      <c r="H64" s="120"/>
      <c r="I64" s="180">
        <f t="shared" si="17"/>
        <v>0</v>
      </c>
      <c r="K64" s="489">
        <f t="shared" ref="K64:K66" si="21">K63+1</f>
        <v>12</v>
      </c>
      <c r="L64" s="161" t="s">
        <v>259</v>
      </c>
      <c r="M64" s="424" t="s">
        <v>397</v>
      </c>
      <c r="N64" s="121"/>
      <c r="O64" s="121"/>
      <c r="P64" s="94"/>
      <c r="Q64" s="94"/>
      <c r="R64" s="180">
        <f t="shared" si="19"/>
        <v>0</v>
      </c>
    </row>
    <row r="65" spans="2:18" x14ac:dyDescent="0.3">
      <c r="B65" s="489">
        <f t="shared" si="20"/>
        <v>13</v>
      </c>
      <c r="C65" s="161" t="s">
        <v>345</v>
      </c>
      <c r="D65" s="424" t="s">
        <v>397</v>
      </c>
      <c r="E65" s="120"/>
      <c r="F65" s="120"/>
      <c r="G65" s="90"/>
      <c r="H65" s="90"/>
      <c r="I65" s="180">
        <f t="shared" si="17"/>
        <v>0</v>
      </c>
      <c r="K65" s="489">
        <f t="shared" si="21"/>
        <v>13</v>
      </c>
      <c r="L65" s="161" t="s">
        <v>345</v>
      </c>
      <c r="M65" s="424" t="s">
        <v>397</v>
      </c>
      <c r="N65" s="121"/>
      <c r="O65" s="121"/>
      <c r="P65" s="94"/>
      <c r="Q65" s="94"/>
      <c r="R65" s="180">
        <f t="shared" si="19"/>
        <v>0</v>
      </c>
    </row>
    <row r="66" spans="2:18" x14ac:dyDescent="0.3">
      <c r="B66" s="489">
        <f t="shared" si="20"/>
        <v>14</v>
      </c>
      <c r="C66" s="161" t="s">
        <v>266</v>
      </c>
      <c r="D66" s="424" t="s">
        <v>397</v>
      </c>
      <c r="E66" s="120"/>
      <c r="F66" s="120"/>
      <c r="G66" s="90"/>
      <c r="H66" s="90"/>
      <c r="I66" s="180">
        <f t="shared" si="17"/>
        <v>0</v>
      </c>
      <c r="K66" s="489">
        <f t="shared" si="21"/>
        <v>14</v>
      </c>
      <c r="L66" s="161" t="s">
        <v>266</v>
      </c>
      <c r="M66" s="424" t="s">
        <v>397</v>
      </c>
      <c r="N66" s="121"/>
      <c r="O66" s="121"/>
      <c r="P66" s="94"/>
      <c r="Q66" s="94"/>
      <c r="R66" s="180">
        <f t="shared" si="19"/>
        <v>0</v>
      </c>
    </row>
    <row r="67" spans="2:18" ht="14.5" thickBot="1" x14ac:dyDescent="0.35">
      <c r="B67" s="490">
        <f>B66+1</f>
        <v>15</v>
      </c>
      <c r="C67" s="163" t="s">
        <v>46</v>
      </c>
      <c r="D67" s="425" t="s">
        <v>397</v>
      </c>
      <c r="E67" s="207">
        <f>SUM(E53:E66)</f>
        <v>0</v>
      </c>
      <c r="F67" s="207">
        <f>SUM(F53:F66)</f>
        <v>0</v>
      </c>
      <c r="G67" s="207">
        <f>SUM(G53:G66)</f>
        <v>0</v>
      </c>
      <c r="H67" s="207">
        <f>SUM(H53:H66)</f>
        <v>0</v>
      </c>
      <c r="I67" s="180">
        <f t="shared" si="17"/>
        <v>0</v>
      </c>
      <c r="K67" s="490">
        <f>K66+1</f>
        <v>15</v>
      </c>
      <c r="L67" s="163" t="s">
        <v>46</v>
      </c>
      <c r="M67" s="425" t="s">
        <v>397</v>
      </c>
      <c r="N67" s="207">
        <f>SUM(N53:N66)</f>
        <v>0</v>
      </c>
      <c r="O67" s="207">
        <f>SUM(O53:O66)</f>
        <v>0</v>
      </c>
      <c r="P67" s="207">
        <f>SUM(P53:P66)</f>
        <v>0</v>
      </c>
      <c r="Q67" s="207">
        <f>SUM(Q53:Q66)</f>
        <v>0</v>
      </c>
      <c r="R67" s="180">
        <f t="shared" si="19"/>
        <v>0</v>
      </c>
    </row>
    <row r="68" spans="2:18" hidden="1" outlineLevel="1" x14ac:dyDescent="0.3"/>
    <row r="69" spans="2:18" ht="14.5" hidden="1" outlineLevel="1" thickBot="1" x14ac:dyDescent="0.35"/>
    <row r="70" spans="2:18" ht="14.5" hidden="1" outlineLevel="1" thickBot="1" x14ac:dyDescent="0.35">
      <c r="B70" s="650" t="str">
        <f>B48</f>
        <v>Year 2024</v>
      </c>
      <c r="C70" s="651"/>
      <c r="D70" s="351"/>
      <c r="E70" s="656" t="str">
        <f>LEFT(E48,4)-1&amp;" UY"</f>
        <v>2021 UY</v>
      </c>
      <c r="F70" s="657"/>
      <c r="G70" s="657"/>
      <c r="H70" s="657"/>
      <c r="I70" s="658"/>
      <c r="K70" s="650" t="str">
        <f>K48</f>
        <v>Year 2023</v>
      </c>
      <c r="L70" s="651"/>
      <c r="M70" s="351"/>
      <c r="N70" s="656" t="str">
        <f>LEFT(N48,4)-1&amp;" UY"</f>
        <v>2020 UY</v>
      </c>
      <c r="O70" s="657"/>
      <c r="P70" s="657"/>
      <c r="Q70" s="657"/>
      <c r="R70" s="658"/>
    </row>
    <row r="71" spans="2:18" ht="15" hidden="1" customHeight="1" outlineLevel="1" x14ac:dyDescent="0.3">
      <c r="B71" s="652"/>
      <c r="C71" s="653"/>
      <c r="D71" s="334"/>
      <c r="E71" s="665" t="s">
        <v>393</v>
      </c>
      <c r="F71" s="667" t="s">
        <v>394</v>
      </c>
      <c r="G71" s="659" t="s">
        <v>395</v>
      </c>
      <c r="H71" s="661" t="s">
        <v>396</v>
      </c>
      <c r="I71" s="663" t="s">
        <v>46</v>
      </c>
      <c r="K71" s="652"/>
      <c r="L71" s="653"/>
      <c r="M71" s="334"/>
      <c r="N71" s="665" t="s">
        <v>393</v>
      </c>
      <c r="O71" s="667" t="s">
        <v>394</v>
      </c>
      <c r="P71" s="659" t="s">
        <v>395</v>
      </c>
      <c r="Q71" s="661" t="s">
        <v>396</v>
      </c>
      <c r="R71" s="663" t="s">
        <v>46</v>
      </c>
    </row>
    <row r="72" spans="2:18" hidden="1" outlineLevel="1" x14ac:dyDescent="0.3">
      <c r="B72" s="652"/>
      <c r="C72" s="653"/>
      <c r="D72" s="426" t="s">
        <v>144</v>
      </c>
      <c r="E72" s="666"/>
      <c r="F72" s="660"/>
      <c r="G72" s="660"/>
      <c r="H72" s="662"/>
      <c r="I72" s="664"/>
      <c r="K72" s="652"/>
      <c r="L72" s="653"/>
      <c r="M72" s="426" t="s">
        <v>144</v>
      </c>
      <c r="N72" s="666"/>
      <c r="O72" s="660"/>
      <c r="P72" s="660"/>
      <c r="Q72" s="662"/>
      <c r="R72" s="664"/>
    </row>
    <row r="73" spans="2:18" hidden="1" outlineLevel="1" x14ac:dyDescent="0.3">
      <c r="B73" s="654"/>
      <c r="C73" s="655"/>
      <c r="D73" s="427"/>
      <c r="E73" s="336" t="s">
        <v>353</v>
      </c>
      <c r="F73" s="336" t="s">
        <v>354</v>
      </c>
      <c r="G73" s="336" t="s">
        <v>355</v>
      </c>
      <c r="H73" s="336" t="s">
        <v>356</v>
      </c>
      <c r="I73" s="344" t="s">
        <v>357</v>
      </c>
      <c r="K73" s="654"/>
      <c r="L73" s="655"/>
      <c r="M73" s="427"/>
      <c r="N73" s="336" t="s">
        <v>353</v>
      </c>
      <c r="O73" s="336" t="s">
        <v>354</v>
      </c>
      <c r="P73" s="336" t="s">
        <v>355</v>
      </c>
      <c r="Q73" s="336" t="s">
        <v>356</v>
      </c>
      <c r="R73" s="344" t="s">
        <v>357</v>
      </c>
    </row>
    <row r="74" spans="2:18" s="335" customFormat="1" ht="14.5" hidden="1" outlineLevel="1" x14ac:dyDescent="0.3">
      <c r="B74" s="489"/>
      <c r="C74" s="485"/>
      <c r="D74" s="427"/>
      <c r="E74" s="545"/>
      <c r="F74" s="336"/>
      <c r="G74" s="336"/>
      <c r="H74" s="336"/>
      <c r="I74" s="344"/>
      <c r="K74" s="489"/>
      <c r="L74" s="485"/>
      <c r="M74" s="424"/>
      <c r="N74" s="545"/>
      <c r="O74" s="336"/>
      <c r="P74" s="336"/>
      <c r="Q74" s="336"/>
      <c r="R74" s="344"/>
    </row>
    <row r="75" spans="2:18" s="335" customFormat="1" hidden="1" outlineLevel="1" x14ac:dyDescent="0.3">
      <c r="B75" s="489">
        <v>1</v>
      </c>
      <c r="C75" s="547" t="s">
        <v>335</v>
      </c>
      <c r="D75" s="424" t="s">
        <v>397</v>
      </c>
      <c r="E75" s="228"/>
      <c r="F75" s="90"/>
      <c r="G75" s="90"/>
      <c r="H75" s="90"/>
      <c r="I75" s="180">
        <f t="shared" ref="I75" si="22">SUM(E75:H75)</f>
        <v>0</v>
      </c>
      <c r="K75" s="489">
        <v>1</v>
      </c>
      <c r="L75" s="547" t="s">
        <v>335</v>
      </c>
      <c r="M75" s="424" t="s">
        <v>397</v>
      </c>
      <c r="N75" s="121"/>
      <c r="O75" s="121"/>
      <c r="P75" s="94"/>
      <c r="Q75" s="94"/>
      <c r="R75" s="180"/>
    </row>
    <row r="76" spans="2:18" hidden="1" outlineLevel="1" x14ac:dyDescent="0.3">
      <c r="B76" s="489">
        <f t="shared" ref="B76:B83" si="23">B75+1</f>
        <v>2</v>
      </c>
      <c r="C76" s="162" t="s">
        <v>337</v>
      </c>
      <c r="D76" s="424" t="s">
        <v>397</v>
      </c>
      <c r="E76" s="228"/>
      <c r="F76" s="90"/>
      <c r="G76" s="90"/>
      <c r="H76" s="90"/>
      <c r="I76" s="180">
        <f t="shared" ref="I76:I89" si="24">SUM(E76:H76)</f>
        <v>0</v>
      </c>
      <c r="K76" s="489">
        <f t="shared" ref="K76:K83" si="25">K75+1</f>
        <v>2</v>
      </c>
      <c r="L76" s="162" t="s">
        <v>337</v>
      </c>
      <c r="M76" s="424" t="s">
        <v>397</v>
      </c>
      <c r="N76" s="121"/>
      <c r="O76" s="121"/>
      <c r="P76" s="94"/>
      <c r="Q76" s="94"/>
      <c r="R76" s="180">
        <f t="shared" ref="R76:R89" si="26">SUM(N76:Q76)</f>
        <v>0</v>
      </c>
    </row>
    <row r="77" spans="2:18" hidden="1" outlineLevel="1" x14ac:dyDescent="0.3">
      <c r="B77" s="489">
        <f t="shared" si="23"/>
        <v>3</v>
      </c>
      <c r="C77" s="162" t="s">
        <v>338</v>
      </c>
      <c r="D77" s="424" t="s">
        <v>397</v>
      </c>
      <c r="E77" s="228"/>
      <c r="F77" s="90"/>
      <c r="G77" s="90"/>
      <c r="H77" s="90"/>
      <c r="I77" s="180">
        <f t="shared" si="24"/>
        <v>0</v>
      </c>
      <c r="K77" s="489">
        <f t="shared" si="25"/>
        <v>3</v>
      </c>
      <c r="L77" s="162" t="s">
        <v>338</v>
      </c>
      <c r="M77" s="424" t="s">
        <v>397</v>
      </c>
      <c r="N77" s="121"/>
      <c r="O77" s="121"/>
      <c r="P77" s="94"/>
      <c r="Q77" s="94"/>
      <c r="R77" s="180">
        <f t="shared" si="26"/>
        <v>0</v>
      </c>
    </row>
    <row r="78" spans="2:18" hidden="1" outlineLevel="1" x14ac:dyDescent="0.3">
      <c r="B78" s="489">
        <f t="shared" si="23"/>
        <v>4</v>
      </c>
      <c r="C78" s="162" t="s">
        <v>339</v>
      </c>
      <c r="D78" s="424" t="s">
        <v>397</v>
      </c>
      <c r="E78" s="228"/>
      <c r="F78" s="90"/>
      <c r="G78" s="90"/>
      <c r="H78" s="90"/>
      <c r="I78" s="180">
        <f t="shared" si="24"/>
        <v>0</v>
      </c>
      <c r="K78" s="489">
        <f t="shared" si="25"/>
        <v>4</v>
      </c>
      <c r="L78" s="162" t="s">
        <v>339</v>
      </c>
      <c r="M78" s="424" t="s">
        <v>397</v>
      </c>
      <c r="N78" s="121"/>
      <c r="O78" s="121"/>
      <c r="P78" s="94"/>
      <c r="Q78" s="94"/>
      <c r="R78" s="180">
        <f t="shared" si="26"/>
        <v>0</v>
      </c>
    </row>
    <row r="79" spans="2:18" hidden="1" outlineLevel="1" x14ac:dyDescent="0.3">
      <c r="B79" s="489">
        <f t="shared" si="23"/>
        <v>5</v>
      </c>
      <c r="C79" s="162" t="s">
        <v>340</v>
      </c>
      <c r="D79" s="424" t="s">
        <v>397</v>
      </c>
      <c r="E79" s="228"/>
      <c r="F79" s="90"/>
      <c r="G79" s="90"/>
      <c r="H79" s="90"/>
      <c r="I79" s="180">
        <f t="shared" si="24"/>
        <v>0</v>
      </c>
      <c r="K79" s="489">
        <f t="shared" si="25"/>
        <v>5</v>
      </c>
      <c r="L79" s="162" t="s">
        <v>340</v>
      </c>
      <c r="M79" s="424" t="s">
        <v>397</v>
      </c>
      <c r="N79" s="121"/>
      <c r="O79" s="121"/>
      <c r="P79" s="94"/>
      <c r="Q79" s="94"/>
      <c r="R79" s="180">
        <f t="shared" si="26"/>
        <v>0</v>
      </c>
    </row>
    <row r="80" spans="2:18" hidden="1" outlineLevel="1" x14ac:dyDescent="0.3">
      <c r="B80" s="489">
        <f t="shared" si="23"/>
        <v>6</v>
      </c>
      <c r="C80" s="162" t="s">
        <v>341</v>
      </c>
      <c r="D80" s="424" t="s">
        <v>397</v>
      </c>
      <c r="E80" s="228"/>
      <c r="F80" s="90"/>
      <c r="G80" s="90"/>
      <c r="H80" s="90"/>
      <c r="I80" s="180">
        <f t="shared" si="24"/>
        <v>0</v>
      </c>
      <c r="K80" s="489">
        <f t="shared" si="25"/>
        <v>6</v>
      </c>
      <c r="L80" s="162" t="s">
        <v>341</v>
      </c>
      <c r="M80" s="424" t="s">
        <v>397</v>
      </c>
      <c r="N80" s="121"/>
      <c r="O80" s="121"/>
      <c r="P80" s="94"/>
      <c r="Q80" s="94"/>
      <c r="R80" s="180">
        <f t="shared" si="26"/>
        <v>0</v>
      </c>
    </row>
    <row r="81" spans="2:18" hidden="1" outlineLevel="1" x14ac:dyDescent="0.3">
      <c r="B81" s="489">
        <f t="shared" si="23"/>
        <v>7</v>
      </c>
      <c r="C81" s="162" t="s">
        <v>342</v>
      </c>
      <c r="D81" s="424" t="s">
        <v>397</v>
      </c>
      <c r="E81" s="228"/>
      <c r="F81" s="90"/>
      <c r="G81" s="90"/>
      <c r="H81" s="90"/>
      <c r="I81" s="180">
        <f t="shared" si="24"/>
        <v>0</v>
      </c>
      <c r="K81" s="489">
        <f t="shared" si="25"/>
        <v>7</v>
      </c>
      <c r="L81" s="162" t="s">
        <v>342</v>
      </c>
      <c r="M81" s="424" t="s">
        <v>397</v>
      </c>
      <c r="N81" s="121"/>
      <c r="O81" s="121"/>
      <c r="P81" s="94"/>
      <c r="Q81" s="94"/>
      <c r="R81" s="180">
        <f t="shared" si="26"/>
        <v>0</v>
      </c>
    </row>
    <row r="82" spans="2:18" hidden="1" outlineLevel="1" x14ac:dyDescent="0.3">
      <c r="B82" s="489">
        <f t="shared" si="23"/>
        <v>8</v>
      </c>
      <c r="C82" s="162" t="s">
        <v>343</v>
      </c>
      <c r="D82" s="424" t="s">
        <v>397</v>
      </c>
      <c r="E82" s="228"/>
      <c r="F82" s="90"/>
      <c r="G82" s="90"/>
      <c r="H82" s="90"/>
      <c r="I82" s="180">
        <f t="shared" si="24"/>
        <v>0</v>
      </c>
      <c r="K82" s="489">
        <f t="shared" si="25"/>
        <v>8</v>
      </c>
      <c r="L82" s="162" t="s">
        <v>343</v>
      </c>
      <c r="M82" s="424" t="s">
        <v>397</v>
      </c>
      <c r="N82" s="121"/>
      <c r="O82" s="121"/>
      <c r="P82" s="94"/>
      <c r="Q82" s="94"/>
      <c r="R82" s="180">
        <f t="shared" si="26"/>
        <v>0</v>
      </c>
    </row>
    <row r="83" spans="2:18" hidden="1" outlineLevel="1" x14ac:dyDescent="0.3">
      <c r="B83" s="489">
        <f t="shared" si="23"/>
        <v>9</v>
      </c>
      <c r="C83" s="162" t="s">
        <v>245</v>
      </c>
      <c r="D83" s="424" t="s">
        <v>397</v>
      </c>
      <c r="E83" s="120"/>
      <c r="F83" s="90"/>
      <c r="G83" s="90"/>
      <c r="H83" s="90"/>
      <c r="I83" s="180">
        <f t="shared" si="24"/>
        <v>0</v>
      </c>
      <c r="K83" s="489">
        <f t="shared" si="25"/>
        <v>9</v>
      </c>
      <c r="L83" s="162" t="s">
        <v>245</v>
      </c>
      <c r="M83" s="424" t="s">
        <v>397</v>
      </c>
      <c r="N83" s="121"/>
      <c r="O83" s="121"/>
      <c r="P83" s="94"/>
      <c r="Q83" s="94"/>
      <c r="R83" s="180">
        <f t="shared" si="26"/>
        <v>0</v>
      </c>
    </row>
    <row r="84" spans="2:18" hidden="1" outlineLevel="1" x14ac:dyDescent="0.3">
      <c r="B84" s="489">
        <f>B83+1</f>
        <v>10</v>
      </c>
      <c r="C84" s="161" t="s">
        <v>344</v>
      </c>
      <c r="D84" s="424" t="s">
        <v>397</v>
      </c>
      <c r="E84" s="120"/>
      <c r="F84" s="120"/>
      <c r="G84" s="90"/>
      <c r="H84" s="90"/>
      <c r="I84" s="180">
        <f t="shared" si="24"/>
        <v>0</v>
      </c>
      <c r="K84" s="489">
        <f>K83+1</f>
        <v>10</v>
      </c>
      <c r="L84" s="161" t="s">
        <v>344</v>
      </c>
      <c r="M84" s="424" t="s">
        <v>397</v>
      </c>
      <c r="N84" s="121"/>
      <c r="O84" s="121"/>
      <c r="P84" s="94"/>
      <c r="Q84" s="94"/>
      <c r="R84" s="180">
        <f t="shared" si="26"/>
        <v>0</v>
      </c>
    </row>
    <row r="85" spans="2:18" hidden="1" outlineLevel="1" x14ac:dyDescent="0.3">
      <c r="B85" s="489">
        <f>B84+1</f>
        <v>11</v>
      </c>
      <c r="C85" s="161" t="s">
        <v>257</v>
      </c>
      <c r="D85" s="424" t="s">
        <v>397</v>
      </c>
      <c r="E85" s="120"/>
      <c r="F85" s="120"/>
      <c r="G85" s="90"/>
      <c r="H85" s="90"/>
      <c r="I85" s="180">
        <f t="shared" si="24"/>
        <v>0</v>
      </c>
      <c r="K85" s="489">
        <f>K84+1</f>
        <v>11</v>
      </c>
      <c r="L85" s="161" t="s">
        <v>257</v>
      </c>
      <c r="M85" s="424" t="s">
        <v>397</v>
      </c>
      <c r="N85" s="121"/>
      <c r="O85" s="121"/>
      <c r="P85" s="94"/>
      <c r="Q85" s="94"/>
      <c r="R85" s="180">
        <f t="shared" si="26"/>
        <v>0</v>
      </c>
    </row>
    <row r="86" spans="2:18" hidden="1" outlineLevel="1" x14ac:dyDescent="0.3">
      <c r="B86" s="489">
        <f t="shared" ref="B86:B88" si="27">B85+1</f>
        <v>12</v>
      </c>
      <c r="C86" s="161" t="s">
        <v>259</v>
      </c>
      <c r="D86" s="424" t="s">
        <v>397</v>
      </c>
      <c r="E86" s="120"/>
      <c r="F86" s="120"/>
      <c r="G86" s="90"/>
      <c r="H86" s="90"/>
      <c r="I86" s="180">
        <f t="shared" si="24"/>
        <v>0</v>
      </c>
      <c r="K86" s="489">
        <f t="shared" ref="K86:K88" si="28">K85+1</f>
        <v>12</v>
      </c>
      <c r="L86" s="161" t="s">
        <v>259</v>
      </c>
      <c r="M86" s="424" t="s">
        <v>397</v>
      </c>
      <c r="N86" s="121"/>
      <c r="O86" s="121"/>
      <c r="P86" s="94"/>
      <c r="Q86" s="94"/>
      <c r="R86" s="180">
        <f t="shared" si="26"/>
        <v>0</v>
      </c>
    </row>
    <row r="87" spans="2:18" hidden="1" outlineLevel="1" x14ac:dyDescent="0.3">
      <c r="B87" s="489">
        <f t="shared" si="27"/>
        <v>13</v>
      </c>
      <c r="C87" s="161" t="s">
        <v>345</v>
      </c>
      <c r="D87" s="424" t="s">
        <v>397</v>
      </c>
      <c r="E87" s="120"/>
      <c r="F87" s="120"/>
      <c r="G87" s="90"/>
      <c r="H87" s="90"/>
      <c r="I87" s="180">
        <f t="shared" si="24"/>
        <v>0</v>
      </c>
      <c r="K87" s="489">
        <f t="shared" si="28"/>
        <v>13</v>
      </c>
      <c r="L87" s="161" t="s">
        <v>345</v>
      </c>
      <c r="M87" s="424" t="s">
        <v>397</v>
      </c>
      <c r="N87" s="121"/>
      <c r="O87" s="121"/>
      <c r="P87" s="94"/>
      <c r="Q87" s="94"/>
      <c r="R87" s="180">
        <f t="shared" si="26"/>
        <v>0</v>
      </c>
    </row>
    <row r="88" spans="2:18" hidden="1" outlineLevel="1" x14ac:dyDescent="0.3">
      <c r="B88" s="489">
        <f t="shared" si="27"/>
        <v>14</v>
      </c>
      <c r="C88" s="161" t="s">
        <v>266</v>
      </c>
      <c r="D88" s="424" t="s">
        <v>397</v>
      </c>
      <c r="E88" s="120"/>
      <c r="F88" s="120"/>
      <c r="G88" s="90"/>
      <c r="H88" s="90"/>
      <c r="I88" s="180">
        <f t="shared" si="24"/>
        <v>0</v>
      </c>
      <c r="K88" s="489">
        <f t="shared" si="28"/>
        <v>14</v>
      </c>
      <c r="L88" s="161" t="s">
        <v>266</v>
      </c>
      <c r="M88" s="424" t="s">
        <v>397</v>
      </c>
      <c r="N88" s="121"/>
      <c r="O88" s="121"/>
      <c r="P88" s="94"/>
      <c r="Q88" s="94"/>
      <c r="R88" s="180">
        <f t="shared" si="26"/>
        <v>0</v>
      </c>
    </row>
    <row r="89" spans="2:18" ht="14.5" hidden="1" outlineLevel="1" thickBot="1" x14ac:dyDescent="0.35">
      <c r="B89" s="490">
        <f>B88+1</f>
        <v>15</v>
      </c>
      <c r="C89" s="163" t="s">
        <v>46</v>
      </c>
      <c r="D89" s="425" t="s">
        <v>397</v>
      </c>
      <c r="E89" s="207">
        <f>SUM(E75:E88)</f>
        <v>0</v>
      </c>
      <c r="F89" s="207">
        <f>SUM(F75:F88)</f>
        <v>0</v>
      </c>
      <c r="G89" s="207">
        <f>SUM(G75:G88)</f>
        <v>0</v>
      </c>
      <c r="H89" s="207">
        <f>SUM(H75:H88)</f>
        <v>0</v>
      </c>
      <c r="I89" s="180">
        <f t="shared" si="24"/>
        <v>0</v>
      </c>
      <c r="K89" s="490">
        <f>K88+1</f>
        <v>15</v>
      </c>
      <c r="L89" s="163" t="s">
        <v>46</v>
      </c>
      <c r="M89" s="425" t="s">
        <v>397</v>
      </c>
      <c r="N89" s="207">
        <f>SUM(N75:N88)</f>
        <v>0</v>
      </c>
      <c r="O89" s="207">
        <f>SUM(O75:O88)</f>
        <v>0</v>
      </c>
      <c r="P89" s="207">
        <f>SUM(P75:P88)</f>
        <v>0</v>
      </c>
      <c r="Q89" s="207">
        <f>SUM(Q75:Q88)</f>
        <v>0</v>
      </c>
      <c r="R89" s="180">
        <f t="shared" si="26"/>
        <v>0</v>
      </c>
    </row>
    <row r="90" spans="2:18" hidden="1" outlineLevel="1" x14ac:dyDescent="0.3"/>
    <row r="91" spans="2:18" ht="14.5" hidden="1" outlineLevel="1" thickBot="1" x14ac:dyDescent="0.35"/>
    <row r="92" spans="2:18" ht="14.5" hidden="1" outlineLevel="1" thickBot="1" x14ac:dyDescent="0.35">
      <c r="B92" s="650" t="str">
        <f>B70</f>
        <v>Year 2024</v>
      </c>
      <c r="C92" s="651"/>
      <c r="D92" s="351"/>
      <c r="E92" s="656" t="str">
        <f>LEFT(E70,4)-1&amp;" UY"</f>
        <v>2020 UY</v>
      </c>
      <c r="F92" s="657"/>
      <c r="G92" s="657"/>
      <c r="H92" s="657"/>
      <c r="I92" s="658"/>
      <c r="K92" s="650" t="str">
        <f>K70</f>
        <v>Year 2023</v>
      </c>
      <c r="L92" s="651"/>
      <c r="M92" s="351"/>
      <c r="N92" s="656" t="str">
        <f>LEFT(N70,4)-1&amp;" UY"</f>
        <v>2019 UY</v>
      </c>
      <c r="O92" s="657"/>
      <c r="P92" s="657"/>
      <c r="Q92" s="657"/>
      <c r="R92" s="658"/>
    </row>
    <row r="93" spans="2:18" ht="15" hidden="1" customHeight="1" outlineLevel="1" x14ac:dyDescent="0.3">
      <c r="B93" s="652"/>
      <c r="C93" s="653"/>
      <c r="D93" s="334"/>
      <c r="E93" s="665" t="s">
        <v>393</v>
      </c>
      <c r="F93" s="667" t="s">
        <v>394</v>
      </c>
      <c r="G93" s="659" t="s">
        <v>395</v>
      </c>
      <c r="H93" s="661" t="s">
        <v>396</v>
      </c>
      <c r="I93" s="663" t="s">
        <v>46</v>
      </c>
      <c r="K93" s="652"/>
      <c r="L93" s="653"/>
      <c r="M93" s="334"/>
      <c r="N93" s="665" t="s">
        <v>393</v>
      </c>
      <c r="O93" s="667" t="s">
        <v>394</v>
      </c>
      <c r="P93" s="659" t="s">
        <v>395</v>
      </c>
      <c r="Q93" s="661" t="s">
        <v>396</v>
      </c>
      <c r="R93" s="663" t="s">
        <v>46</v>
      </c>
    </row>
    <row r="94" spans="2:18" hidden="1" outlineLevel="1" x14ac:dyDescent="0.3">
      <c r="B94" s="652"/>
      <c r="C94" s="653"/>
      <c r="D94" s="426" t="s">
        <v>144</v>
      </c>
      <c r="E94" s="666"/>
      <c r="F94" s="660"/>
      <c r="G94" s="660"/>
      <c r="H94" s="662"/>
      <c r="I94" s="664"/>
      <c r="K94" s="652"/>
      <c r="L94" s="653"/>
      <c r="M94" s="426" t="s">
        <v>144</v>
      </c>
      <c r="N94" s="666"/>
      <c r="O94" s="660"/>
      <c r="P94" s="660"/>
      <c r="Q94" s="662"/>
      <c r="R94" s="664"/>
    </row>
    <row r="95" spans="2:18" hidden="1" outlineLevel="1" x14ac:dyDescent="0.3">
      <c r="B95" s="654"/>
      <c r="C95" s="655"/>
      <c r="D95" s="427"/>
      <c r="E95" s="337" t="s">
        <v>358</v>
      </c>
      <c r="F95" s="337" t="s">
        <v>359</v>
      </c>
      <c r="G95" s="337" t="s">
        <v>360</v>
      </c>
      <c r="H95" s="337" t="s">
        <v>361</v>
      </c>
      <c r="I95" s="344" t="s">
        <v>362</v>
      </c>
      <c r="K95" s="654"/>
      <c r="L95" s="655"/>
      <c r="M95" s="427"/>
      <c r="N95" s="337" t="s">
        <v>358</v>
      </c>
      <c r="O95" s="337" t="s">
        <v>359</v>
      </c>
      <c r="P95" s="337" t="s">
        <v>360</v>
      </c>
      <c r="Q95" s="337" t="s">
        <v>361</v>
      </c>
      <c r="R95" s="344" t="s">
        <v>362</v>
      </c>
    </row>
    <row r="96" spans="2:18" s="335" customFormat="1" ht="14.5" hidden="1" outlineLevel="1" x14ac:dyDescent="0.3">
      <c r="B96" s="489"/>
      <c r="C96" s="485"/>
      <c r="D96" s="427"/>
      <c r="E96" s="545"/>
      <c r="F96" s="336"/>
      <c r="G96" s="336"/>
      <c r="H96" s="336"/>
      <c r="I96" s="344"/>
      <c r="K96" s="489"/>
      <c r="L96" s="485"/>
      <c r="M96" s="424"/>
      <c r="N96" s="545"/>
      <c r="O96" s="336"/>
      <c r="P96" s="336"/>
      <c r="Q96" s="336"/>
      <c r="R96" s="344"/>
    </row>
    <row r="97" spans="2:18" s="335" customFormat="1" hidden="1" outlineLevel="1" x14ac:dyDescent="0.3">
      <c r="B97" s="489">
        <v>1</v>
      </c>
      <c r="C97" s="547" t="s">
        <v>335</v>
      </c>
      <c r="D97" s="424" t="s">
        <v>397</v>
      </c>
      <c r="E97" s="228"/>
      <c r="F97" s="90"/>
      <c r="G97" s="90"/>
      <c r="H97" s="90"/>
      <c r="I97" s="180">
        <f t="shared" ref="I97" si="29">SUM(E97:H97)</f>
        <v>0</v>
      </c>
      <c r="K97" s="489">
        <v>1</v>
      </c>
      <c r="L97" s="547" t="s">
        <v>335</v>
      </c>
      <c r="M97" s="424" t="s">
        <v>397</v>
      </c>
      <c r="N97" s="121"/>
      <c r="O97" s="121"/>
      <c r="P97" s="94"/>
      <c r="Q97" s="94"/>
      <c r="R97" s="180"/>
    </row>
    <row r="98" spans="2:18" hidden="1" outlineLevel="1" x14ac:dyDescent="0.3">
      <c r="B98" s="489">
        <f t="shared" ref="B98:B105" si="30">B97+1</f>
        <v>2</v>
      </c>
      <c r="C98" s="162" t="s">
        <v>337</v>
      </c>
      <c r="D98" s="424" t="s">
        <v>397</v>
      </c>
      <c r="E98" s="119"/>
      <c r="F98" s="90"/>
      <c r="G98" s="90"/>
      <c r="H98" s="90"/>
      <c r="I98" s="180">
        <f t="shared" ref="I98:I111" si="31">SUM(E98:H98)</f>
        <v>0</v>
      </c>
      <c r="K98" s="489">
        <f t="shared" ref="K98:K105" si="32">K97+1</f>
        <v>2</v>
      </c>
      <c r="L98" s="162" t="s">
        <v>337</v>
      </c>
      <c r="M98" s="424" t="s">
        <v>397</v>
      </c>
      <c r="N98" s="121"/>
      <c r="O98" s="121"/>
      <c r="P98" s="94"/>
      <c r="Q98" s="94"/>
      <c r="R98" s="180">
        <f t="shared" ref="R98:R111" si="33">SUM(N98:Q98)</f>
        <v>0</v>
      </c>
    </row>
    <row r="99" spans="2:18" hidden="1" outlineLevel="1" x14ac:dyDescent="0.3">
      <c r="B99" s="489">
        <f t="shared" si="30"/>
        <v>3</v>
      </c>
      <c r="C99" s="162" t="s">
        <v>338</v>
      </c>
      <c r="D99" s="424" t="s">
        <v>397</v>
      </c>
      <c r="E99" s="119"/>
      <c r="F99" s="90"/>
      <c r="G99" s="90"/>
      <c r="H99" s="90"/>
      <c r="I99" s="180">
        <f t="shared" si="31"/>
        <v>0</v>
      </c>
      <c r="K99" s="489">
        <f t="shared" si="32"/>
        <v>3</v>
      </c>
      <c r="L99" s="162" t="s">
        <v>338</v>
      </c>
      <c r="M99" s="424" t="s">
        <v>397</v>
      </c>
      <c r="N99" s="121"/>
      <c r="O99" s="121"/>
      <c r="P99" s="94"/>
      <c r="Q99" s="94"/>
      <c r="R99" s="180">
        <f t="shared" si="33"/>
        <v>0</v>
      </c>
    </row>
    <row r="100" spans="2:18" hidden="1" outlineLevel="1" x14ac:dyDescent="0.3">
      <c r="B100" s="489">
        <f t="shared" si="30"/>
        <v>4</v>
      </c>
      <c r="C100" s="162" t="s">
        <v>339</v>
      </c>
      <c r="D100" s="424" t="s">
        <v>397</v>
      </c>
      <c r="E100" s="119"/>
      <c r="F100" s="90"/>
      <c r="G100" s="90"/>
      <c r="H100" s="90"/>
      <c r="I100" s="180">
        <f t="shared" si="31"/>
        <v>0</v>
      </c>
      <c r="K100" s="489">
        <f t="shared" si="32"/>
        <v>4</v>
      </c>
      <c r="L100" s="162" t="s">
        <v>339</v>
      </c>
      <c r="M100" s="424" t="s">
        <v>397</v>
      </c>
      <c r="N100" s="121"/>
      <c r="O100" s="121"/>
      <c r="P100" s="94"/>
      <c r="Q100" s="94"/>
      <c r="R100" s="180">
        <f t="shared" si="33"/>
        <v>0</v>
      </c>
    </row>
    <row r="101" spans="2:18" hidden="1" outlineLevel="1" x14ac:dyDescent="0.3">
      <c r="B101" s="489">
        <f t="shared" si="30"/>
        <v>5</v>
      </c>
      <c r="C101" s="162" t="s">
        <v>340</v>
      </c>
      <c r="D101" s="424" t="s">
        <v>397</v>
      </c>
      <c r="E101" s="119"/>
      <c r="F101" s="90"/>
      <c r="G101" s="90"/>
      <c r="H101" s="90"/>
      <c r="I101" s="180">
        <f t="shared" si="31"/>
        <v>0</v>
      </c>
      <c r="K101" s="489">
        <f t="shared" si="32"/>
        <v>5</v>
      </c>
      <c r="L101" s="162" t="s">
        <v>340</v>
      </c>
      <c r="M101" s="424" t="s">
        <v>397</v>
      </c>
      <c r="N101" s="121"/>
      <c r="O101" s="121"/>
      <c r="P101" s="94"/>
      <c r="Q101" s="94"/>
      <c r="R101" s="180">
        <f t="shared" si="33"/>
        <v>0</v>
      </c>
    </row>
    <row r="102" spans="2:18" hidden="1" outlineLevel="1" x14ac:dyDescent="0.3">
      <c r="B102" s="489">
        <f t="shared" si="30"/>
        <v>6</v>
      </c>
      <c r="C102" s="162" t="s">
        <v>341</v>
      </c>
      <c r="D102" s="424" t="s">
        <v>397</v>
      </c>
      <c r="E102" s="119"/>
      <c r="F102" s="90"/>
      <c r="G102" s="90"/>
      <c r="H102" s="90"/>
      <c r="I102" s="180">
        <f t="shared" si="31"/>
        <v>0</v>
      </c>
      <c r="K102" s="489">
        <f t="shared" si="32"/>
        <v>6</v>
      </c>
      <c r="L102" s="162" t="s">
        <v>341</v>
      </c>
      <c r="M102" s="424" t="s">
        <v>397</v>
      </c>
      <c r="N102" s="121"/>
      <c r="O102" s="121"/>
      <c r="P102" s="94"/>
      <c r="Q102" s="94"/>
      <c r="R102" s="180">
        <f t="shared" si="33"/>
        <v>0</v>
      </c>
    </row>
    <row r="103" spans="2:18" hidden="1" outlineLevel="1" x14ac:dyDescent="0.3">
      <c r="B103" s="489">
        <f t="shared" si="30"/>
        <v>7</v>
      </c>
      <c r="C103" s="162" t="s">
        <v>342</v>
      </c>
      <c r="D103" s="424" t="s">
        <v>397</v>
      </c>
      <c r="E103" s="119"/>
      <c r="F103" s="90"/>
      <c r="G103" s="90"/>
      <c r="H103" s="90"/>
      <c r="I103" s="180">
        <f t="shared" si="31"/>
        <v>0</v>
      </c>
      <c r="K103" s="489">
        <f t="shared" si="32"/>
        <v>7</v>
      </c>
      <c r="L103" s="162" t="s">
        <v>342</v>
      </c>
      <c r="M103" s="424" t="s">
        <v>397</v>
      </c>
      <c r="N103" s="121"/>
      <c r="O103" s="121"/>
      <c r="P103" s="94"/>
      <c r="Q103" s="94"/>
      <c r="R103" s="180">
        <f t="shared" si="33"/>
        <v>0</v>
      </c>
    </row>
    <row r="104" spans="2:18" hidden="1" outlineLevel="1" x14ac:dyDescent="0.3">
      <c r="B104" s="489">
        <f t="shared" si="30"/>
        <v>8</v>
      </c>
      <c r="C104" s="162" t="s">
        <v>343</v>
      </c>
      <c r="D104" s="424" t="s">
        <v>397</v>
      </c>
      <c r="E104" s="119"/>
      <c r="F104" s="90"/>
      <c r="G104" s="90"/>
      <c r="H104" s="90"/>
      <c r="I104" s="180">
        <f t="shared" si="31"/>
        <v>0</v>
      </c>
      <c r="K104" s="489">
        <f t="shared" si="32"/>
        <v>8</v>
      </c>
      <c r="L104" s="162" t="s">
        <v>343</v>
      </c>
      <c r="M104" s="424" t="s">
        <v>397</v>
      </c>
      <c r="N104" s="121"/>
      <c r="O104" s="121"/>
      <c r="P104" s="94"/>
      <c r="Q104" s="94"/>
      <c r="R104" s="180">
        <f t="shared" si="33"/>
        <v>0</v>
      </c>
    </row>
    <row r="105" spans="2:18" hidden="1" outlineLevel="1" x14ac:dyDescent="0.3">
      <c r="B105" s="489">
        <f t="shared" si="30"/>
        <v>9</v>
      </c>
      <c r="C105" s="162" t="s">
        <v>245</v>
      </c>
      <c r="D105" s="424" t="s">
        <v>397</v>
      </c>
      <c r="E105" s="119"/>
      <c r="F105" s="90"/>
      <c r="G105" s="90"/>
      <c r="H105" s="90"/>
      <c r="I105" s="180">
        <f t="shared" si="31"/>
        <v>0</v>
      </c>
      <c r="K105" s="489">
        <f t="shared" si="32"/>
        <v>9</v>
      </c>
      <c r="L105" s="162" t="s">
        <v>245</v>
      </c>
      <c r="M105" s="424" t="s">
        <v>397</v>
      </c>
      <c r="N105" s="121"/>
      <c r="O105" s="121"/>
      <c r="P105" s="94"/>
      <c r="Q105" s="94"/>
      <c r="R105" s="180">
        <f t="shared" si="33"/>
        <v>0</v>
      </c>
    </row>
    <row r="106" spans="2:18" hidden="1" outlineLevel="1" x14ac:dyDescent="0.3">
      <c r="B106" s="489">
        <f>B105+1</f>
        <v>10</v>
      </c>
      <c r="C106" s="161" t="s">
        <v>344</v>
      </c>
      <c r="D106" s="424" t="s">
        <v>397</v>
      </c>
      <c r="E106" s="119"/>
      <c r="F106" s="120"/>
      <c r="G106" s="90"/>
      <c r="H106" s="90"/>
      <c r="I106" s="180">
        <f t="shared" si="31"/>
        <v>0</v>
      </c>
      <c r="K106" s="489">
        <f>K105+1</f>
        <v>10</v>
      </c>
      <c r="L106" s="161" t="s">
        <v>344</v>
      </c>
      <c r="M106" s="424" t="s">
        <v>397</v>
      </c>
      <c r="N106" s="121"/>
      <c r="O106" s="121"/>
      <c r="P106" s="94"/>
      <c r="Q106" s="94"/>
      <c r="R106" s="180">
        <f t="shared" si="33"/>
        <v>0</v>
      </c>
    </row>
    <row r="107" spans="2:18" hidden="1" outlineLevel="1" x14ac:dyDescent="0.3">
      <c r="B107" s="489">
        <f>B106+1</f>
        <v>11</v>
      </c>
      <c r="C107" s="161" t="s">
        <v>257</v>
      </c>
      <c r="D107" s="424" t="s">
        <v>397</v>
      </c>
      <c r="E107" s="119"/>
      <c r="F107" s="120"/>
      <c r="G107" s="90"/>
      <c r="H107" s="90"/>
      <c r="I107" s="180">
        <f t="shared" si="31"/>
        <v>0</v>
      </c>
      <c r="K107" s="489">
        <f>K106+1</f>
        <v>11</v>
      </c>
      <c r="L107" s="161" t="s">
        <v>257</v>
      </c>
      <c r="M107" s="424" t="s">
        <v>397</v>
      </c>
      <c r="N107" s="121"/>
      <c r="O107" s="121"/>
      <c r="P107" s="94"/>
      <c r="Q107" s="94"/>
      <c r="R107" s="180">
        <f t="shared" si="33"/>
        <v>0</v>
      </c>
    </row>
    <row r="108" spans="2:18" hidden="1" outlineLevel="1" x14ac:dyDescent="0.3">
      <c r="B108" s="489">
        <f t="shared" ref="B108:B110" si="34">B107+1</f>
        <v>12</v>
      </c>
      <c r="C108" s="161" t="s">
        <v>259</v>
      </c>
      <c r="D108" s="424" t="s">
        <v>397</v>
      </c>
      <c r="E108" s="119"/>
      <c r="F108" s="120"/>
      <c r="G108" s="90"/>
      <c r="H108" s="90"/>
      <c r="I108" s="180">
        <f t="shared" si="31"/>
        <v>0</v>
      </c>
      <c r="K108" s="489">
        <f t="shared" ref="K108:K110" si="35">K107+1</f>
        <v>12</v>
      </c>
      <c r="L108" s="161" t="s">
        <v>259</v>
      </c>
      <c r="M108" s="424" t="s">
        <v>397</v>
      </c>
      <c r="N108" s="121"/>
      <c r="O108" s="121"/>
      <c r="P108" s="94"/>
      <c r="Q108" s="94"/>
      <c r="R108" s="180">
        <f t="shared" si="33"/>
        <v>0</v>
      </c>
    </row>
    <row r="109" spans="2:18" hidden="1" outlineLevel="1" x14ac:dyDescent="0.3">
      <c r="B109" s="489">
        <f t="shared" si="34"/>
        <v>13</v>
      </c>
      <c r="C109" s="161" t="s">
        <v>345</v>
      </c>
      <c r="D109" s="424" t="s">
        <v>397</v>
      </c>
      <c r="E109" s="119"/>
      <c r="F109" s="120"/>
      <c r="G109" s="90"/>
      <c r="H109" s="90"/>
      <c r="I109" s="180">
        <f t="shared" si="31"/>
        <v>0</v>
      </c>
      <c r="K109" s="489">
        <f t="shared" si="35"/>
        <v>13</v>
      </c>
      <c r="L109" s="161" t="s">
        <v>345</v>
      </c>
      <c r="M109" s="424" t="s">
        <v>397</v>
      </c>
      <c r="N109" s="121"/>
      <c r="O109" s="121"/>
      <c r="P109" s="94"/>
      <c r="Q109" s="94"/>
      <c r="R109" s="180">
        <f t="shared" si="33"/>
        <v>0</v>
      </c>
    </row>
    <row r="110" spans="2:18" hidden="1" outlineLevel="1" x14ac:dyDescent="0.3">
      <c r="B110" s="489">
        <f t="shared" si="34"/>
        <v>14</v>
      </c>
      <c r="C110" s="161" t="s">
        <v>266</v>
      </c>
      <c r="D110" s="424" t="s">
        <v>397</v>
      </c>
      <c r="E110" s="119"/>
      <c r="F110" s="120"/>
      <c r="G110" s="90"/>
      <c r="H110" s="90"/>
      <c r="I110" s="180">
        <f t="shared" si="31"/>
        <v>0</v>
      </c>
      <c r="K110" s="489">
        <f t="shared" si="35"/>
        <v>14</v>
      </c>
      <c r="L110" s="161" t="s">
        <v>266</v>
      </c>
      <c r="M110" s="424" t="s">
        <v>397</v>
      </c>
      <c r="N110" s="121"/>
      <c r="O110" s="121"/>
      <c r="P110" s="94"/>
      <c r="Q110" s="94"/>
      <c r="R110" s="180">
        <f t="shared" si="33"/>
        <v>0</v>
      </c>
    </row>
    <row r="111" spans="2:18" ht="14.5" hidden="1" outlineLevel="1" thickBot="1" x14ac:dyDescent="0.35">
      <c r="B111" s="490">
        <f>B110+1</f>
        <v>15</v>
      </c>
      <c r="C111" s="163" t="s">
        <v>46</v>
      </c>
      <c r="D111" s="425" t="s">
        <v>397</v>
      </c>
      <c r="E111" s="207">
        <f>SUM(E97:E110)</f>
        <v>0</v>
      </c>
      <c r="F111" s="207">
        <f>SUM(F97:F110)</f>
        <v>0</v>
      </c>
      <c r="G111" s="207">
        <f>SUM(G97:G110)</f>
        <v>0</v>
      </c>
      <c r="H111" s="207">
        <f>SUM(H97:H110)</f>
        <v>0</v>
      </c>
      <c r="I111" s="180">
        <f t="shared" si="31"/>
        <v>0</v>
      </c>
      <c r="K111" s="490">
        <f>K110+1</f>
        <v>15</v>
      </c>
      <c r="L111" s="163" t="s">
        <v>46</v>
      </c>
      <c r="M111" s="425" t="s">
        <v>397</v>
      </c>
      <c r="N111" s="207">
        <f>SUM(N97:N110)</f>
        <v>0</v>
      </c>
      <c r="O111" s="207">
        <f>SUM(O97:O110)</f>
        <v>0</v>
      </c>
      <c r="P111" s="207">
        <f>SUM(P97:P110)</f>
        <v>0</v>
      </c>
      <c r="Q111" s="207">
        <f>SUM(Q97:Q110)</f>
        <v>0</v>
      </c>
      <c r="R111" s="180">
        <f t="shared" si="33"/>
        <v>0</v>
      </c>
    </row>
    <row r="112" spans="2:18" hidden="1" outlineLevel="1" x14ac:dyDescent="0.3"/>
    <row r="113" spans="2:18" ht="14.5" hidden="1" outlineLevel="1" thickBot="1" x14ac:dyDescent="0.35"/>
    <row r="114" spans="2:18" ht="14.5" hidden="1" outlineLevel="1" thickBot="1" x14ac:dyDescent="0.35">
      <c r="B114" s="650" t="str">
        <f>B92</f>
        <v>Year 2024</v>
      </c>
      <c r="C114" s="651"/>
      <c r="D114" s="351"/>
      <c r="E114" s="656" t="str">
        <f>LEFT(E92,4)-1&amp;" UY"</f>
        <v>2019 UY</v>
      </c>
      <c r="F114" s="657"/>
      <c r="G114" s="657"/>
      <c r="H114" s="657"/>
      <c r="I114" s="658"/>
      <c r="K114" s="650" t="str">
        <f>K92</f>
        <v>Year 2023</v>
      </c>
      <c r="L114" s="651"/>
      <c r="M114" s="351"/>
      <c r="N114" s="656" t="str">
        <f>LEFT(N92,4)-1&amp;" UY"</f>
        <v>2018 UY</v>
      </c>
      <c r="O114" s="657"/>
      <c r="P114" s="657"/>
      <c r="Q114" s="657"/>
      <c r="R114" s="658"/>
    </row>
    <row r="115" spans="2:18" ht="15" hidden="1" customHeight="1" outlineLevel="1" x14ac:dyDescent="0.3">
      <c r="B115" s="652"/>
      <c r="C115" s="653"/>
      <c r="D115" s="334"/>
      <c r="E115" s="665" t="s">
        <v>393</v>
      </c>
      <c r="F115" s="667" t="s">
        <v>394</v>
      </c>
      <c r="G115" s="659" t="s">
        <v>395</v>
      </c>
      <c r="H115" s="661" t="s">
        <v>396</v>
      </c>
      <c r="I115" s="663" t="s">
        <v>46</v>
      </c>
      <c r="K115" s="652"/>
      <c r="L115" s="653"/>
      <c r="M115" s="334"/>
      <c r="N115" s="665" t="s">
        <v>393</v>
      </c>
      <c r="O115" s="667" t="s">
        <v>394</v>
      </c>
      <c r="P115" s="659" t="s">
        <v>395</v>
      </c>
      <c r="Q115" s="661" t="s">
        <v>396</v>
      </c>
      <c r="R115" s="663" t="s">
        <v>46</v>
      </c>
    </row>
    <row r="116" spans="2:18" hidden="1" outlineLevel="1" x14ac:dyDescent="0.3">
      <c r="B116" s="652"/>
      <c r="C116" s="653"/>
      <c r="D116" s="426" t="s">
        <v>144</v>
      </c>
      <c r="E116" s="666"/>
      <c r="F116" s="660"/>
      <c r="G116" s="660"/>
      <c r="H116" s="662"/>
      <c r="I116" s="664"/>
      <c r="K116" s="652"/>
      <c r="L116" s="653"/>
      <c r="M116" s="426" t="s">
        <v>144</v>
      </c>
      <c r="N116" s="666"/>
      <c r="O116" s="660"/>
      <c r="P116" s="660"/>
      <c r="Q116" s="662"/>
      <c r="R116" s="664"/>
    </row>
    <row r="117" spans="2:18" hidden="1" outlineLevel="1" x14ac:dyDescent="0.3">
      <c r="B117" s="654"/>
      <c r="C117" s="655"/>
      <c r="D117" s="427"/>
      <c r="E117" s="337" t="s">
        <v>363</v>
      </c>
      <c r="F117" s="337" t="s">
        <v>331</v>
      </c>
      <c r="G117" s="337" t="s">
        <v>364</v>
      </c>
      <c r="H117" s="337" t="s">
        <v>365</v>
      </c>
      <c r="I117" s="344" t="s">
        <v>366</v>
      </c>
      <c r="K117" s="654"/>
      <c r="L117" s="655"/>
      <c r="M117" s="427"/>
      <c r="N117" s="337" t="s">
        <v>363</v>
      </c>
      <c r="O117" s="337" t="s">
        <v>331</v>
      </c>
      <c r="P117" s="337" t="s">
        <v>364</v>
      </c>
      <c r="Q117" s="337" t="s">
        <v>365</v>
      </c>
      <c r="R117" s="344" t="s">
        <v>366</v>
      </c>
    </row>
    <row r="118" spans="2:18" s="335" customFormat="1" ht="14.5" hidden="1" outlineLevel="1" x14ac:dyDescent="0.3">
      <c r="B118" s="489"/>
      <c r="C118" s="485"/>
      <c r="D118" s="427"/>
      <c r="E118" s="545"/>
      <c r="F118" s="336"/>
      <c r="G118" s="336"/>
      <c r="H118" s="336"/>
      <c r="I118" s="344"/>
      <c r="K118" s="489"/>
      <c r="L118" s="485"/>
      <c r="M118" s="424"/>
      <c r="N118" s="545"/>
      <c r="O118" s="336"/>
      <c r="P118" s="336"/>
      <c r="Q118" s="336"/>
      <c r="R118" s="344"/>
    </row>
    <row r="119" spans="2:18" s="335" customFormat="1" hidden="1" outlineLevel="1" x14ac:dyDescent="0.3">
      <c r="B119" s="489">
        <v>1</v>
      </c>
      <c r="C119" s="547" t="s">
        <v>335</v>
      </c>
      <c r="D119" s="424" t="s">
        <v>397</v>
      </c>
      <c r="E119" s="228"/>
      <c r="F119" s="90"/>
      <c r="G119" s="90"/>
      <c r="H119" s="90"/>
      <c r="I119" s="180">
        <f t="shared" ref="I119" si="36">SUM(E119:H119)</f>
        <v>0</v>
      </c>
      <c r="K119" s="489">
        <v>1</v>
      </c>
      <c r="L119" s="547" t="s">
        <v>335</v>
      </c>
      <c r="M119" s="424" t="s">
        <v>397</v>
      </c>
      <c r="N119" s="121"/>
      <c r="O119" s="121"/>
      <c r="P119" s="94"/>
      <c r="Q119" s="94"/>
      <c r="R119" s="180"/>
    </row>
    <row r="120" spans="2:18" hidden="1" outlineLevel="1" x14ac:dyDescent="0.3">
      <c r="B120" s="489">
        <f t="shared" ref="B120:B127" si="37">B119+1</f>
        <v>2</v>
      </c>
      <c r="C120" s="162" t="s">
        <v>337</v>
      </c>
      <c r="D120" s="424" t="s">
        <v>397</v>
      </c>
      <c r="E120" s="119"/>
      <c r="F120" s="90"/>
      <c r="G120" s="90"/>
      <c r="H120" s="90"/>
      <c r="I120" s="180">
        <f t="shared" ref="I120:I133" si="38">SUM(E120:H120)</f>
        <v>0</v>
      </c>
      <c r="K120" s="489">
        <f t="shared" ref="K120:K127" si="39">K119+1</f>
        <v>2</v>
      </c>
      <c r="L120" s="162" t="s">
        <v>337</v>
      </c>
      <c r="M120" s="424" t="s">
        <v>397</v>
      </c>
      <c r="N120" s="121"/>
      <c r="O120" s="121"/>
      <c r="P120" s="94"/>
      <c r="Q120" s="94"/>
      <c r="R120" s="180">
        <f t="shared" ref="R120:R133" si="40">SUM(N120:Q120)</f>
        <v>0</v>
      </c>
    </row>
    <row r="121" spans="2:18" hidden="1" outlineLevel="1" x14ac:dyDescent="0.3">
      <c r="B121" s="489">
        <f t="shared" si="37"/>
        <v>3</v>
      </c>
      <c r="C121" s="162" t="s">
        <v>338</v>
      </c>
      <c r="D121" s="424" t="s">
        <v>397</v>
      </c>
      <c r="E121" s="119"/>
      <c r="F121" s="90"/>
      <c r="G121" s="90"/>
      <c r="H121" s="90"/>
      <c r="I121" s="180">
        <f t="shared" si="38"/>
        <v>0</v>
      </c>
      <c r="K121" s="489">
        <f t="shared" si="39"/>
        <v>3</v>
      </c>
      <c r="L121" s="162" t="s">
        <v>338</v>
      </c>
      <c r="M121" s="424" t="s">
        <v>397</v>
      </c>
      <c r="N121" s="121"/>
      <c r="O121" s="121"/>
      <c r="P121" s="94"/>
      <c r="Q121" s="94"/>
      <c r="R121" s="180">
        <f t="shared" si="40"/>
        <v>0</v>
      </c>
    </row>
    <row r="122" spans="2:18" hidden="1" outlineLevel="1" x14ac:dyDescent="0.3">
      <c r="B122" s="489">
        <f t="shared" si="37"/>
        <v>4</v>
      </c>
      <c r="C122" s="162" t="s">
        <v>339</v>
      </c>
      <c r="D122" s="424" t="s">
        <v>397</v>
      </c>
      <c r="E122" s="119"/>
      <c r="F122" s="90"/>
      <c r="G122" s="90"/>
      <c r="H122" s="90"/>
      <c r="I122" s="180">
        <f t="shared" si="38"/>
        <v>0</v>
      </c>
      <c r="K122" s="489">
        <f t="shared" si="39"/>
        <v>4</v>
      </c>
      <c r="L122" s="162" t="s">
        <v>339</v>
      </c>
      <c r="M122" s="424" t="s">
        <v>397</v>
      </c>
      <c r="N122" s="121"/>
      <c r="O122" s="121"/>
      <c r="P122" s="94"/>
      <c r="Q122" s="94"/>
      <c r="R122" s="180">
        <f t="shared" si="40"/>
        <v>0</v>
      </c>
    </row>
    <row r="123" spans="2:18" hidden="1" outlineLevel="1" x14ac:dyDescent="0.3">
      <c r="B123" s="489">
        <f t="shared" si="37"/>
        <v>5</v>
      </c>
      <c r="C123" s="162" t="s">
        <v>340</v>
      </c>
      <c r="D123" s="424" t="s">
        <v>397</v>
      </c>
      <c r="E123" s="119"/>
      <c r="F123" s="90"/>
      <c r="G123" s="90"/>
      <c r="H123" s="90"/>
      <c r="I123" s="180">
        <f t="shared" si="38"/>
        <v>0</v>
      </c>
      <c r="K123" s="489">
        <f t="shared" si="39"/>
        <v>5</v>
      </c>
      <c r="L123" s="162" t="s">
        <v>340</v>
      </c>
      <c r="M123" s="424" t="s">
        <v>397</v>
      </c>
      <c r="N123" s="121"/>
      <c r="O123" s="121"/>
      <c r="P123" s="94"/>
      <c r="Q123" s="94"/>
      <c r="R123" s="180">
        <f t="shared" si="40"/>
        <v>0</v>
      </c>
    </row>
    <row r="124" spans="2:18" hidden="1" outlineLevel="1" x14ac:dyDescent="0.3">
      <c r="B124" s="489">
        <f t="shared" si="37"/>
        <v>6</v>
      </c>
      <c r="C124" s="162" t="s">
        <v>341</v>
      </c>
      <c r="D124" s="424" t="s">
        <v>397</v>
      </c>
      <c r="E124" s="119"/>
      <c r="F124" s="90"/>
      <c r="G124" s="90"/>
      <c r="H124" s="90"/>
      <c r="I124" s="180">
        <f t="shared" si="38"/>
        <v>0</v>
      </c>
      <c r="K124" s="489">
        <f t="shared" si="39"/>
        <v>6</v>
      </c>
      <c r="L124" s="162" t="s">
        <v>341</v>
      </c>
      <c r="M124" s="424" t="s">
        <v>397</v>
      </c>
      <c r="N124" s="121"/>
      <c r="O124" s="121"/>
      <c r="P124" s="94"/>
      <c r="Q124" s="94"/>
      <c r="R124" s="180">
        <f t="shared" si="40"/>
        <v>0</v>
      </c>
    </row>
    <row r="125" spans="2:18" hidden="1" outlineLevel="1" x14ac:dyDescent="0.3">
      <c r="B125" s="489">
        <f t="shared" si="37"/>
        <v>7</v>
      </c>
      <c r="C125" s="162" t="s">
        <v>342</v>
      </c>
      <c r="D125" s="424" t="s">
        <v>397</v>
      </c>
      <c r="E125" s="119"/>
      <c r="F125" s="90"/>
      <c r="G125" s="90"/>
      <c r="H125" s="90"/>
      <c r="I125" s="180">
        <f t="shared" si="38"/>
        <v>0</v>
      </c>
      <c r="K125" s="489">
        <f t="shared" si="39"/>
        <v>7</v>
      </c>
      <c r="L125" s="162" t="s">
        <v>342</v>
      </c>
      <c r="M125" s="424" t="s">
        <v>397</v>
      </c>
      <c r="N125" s="121"/>
      <c r="O125" s="121"/>
      <c r="P125" s="94"/>
      <c r="Q125" s="94"/>
      <c r="R125" s="180">
        <f t="shared" si="40"/>
        <v>0</v>
      </c>
    </row>
    <row r="126" spans="2:18" hidden="1" outlineLevel="1" x14ac:dyDescent="0.3">
      <c r="B126" s="489">
        <f t="shared" si="37"/>
        <v>8</v>
      </c>
      <c r="C126" s="162" t="s">
        <v>343</v>
      </c>
      <c r="D126" s="424" t="s">
        <v>397</v>
      </c>
      <c r="E126" s="119"/>
      <c r="F126" s="90"/>
      <c r="G126" s="90"/>
      <c r="H126" s="90"/>
      <c r="I126" s="180">
        <f t="shared" si="38"/>
        <v>0</v>
      </c>
      <c r="K126" s="489">
        <f t="shared" si="39"/>
        <v>8</v>
      </c>
      <c r="L126" s="162" t="s">
        <v>343</v>
      </c>
      <c r="M126" s="424" t="s">
        <v>397</v>
      </c>
      <c r="N126" s="121"/>
      <c r="O126" s="121"/>
      <c r="P126" s="94"/>
      <c r="Q126" s="94"/>
      <c r="R126" s="180">
        <f t="shared" si="40"/>
        <v>0</v>
      </c>
    </row>
    <row r="127" spans="2:18" hidden="1" outlineLevel="1" x14ac:dyDescent="0.3">
      <c r="B127" s="489">
        <f t="shared" si="37"/>
        <v>9</v>
      </c>
      <c r="C127" s="162" t="s">
        <v>245</v>
      </c>
      <c r="D127" s="424" t="s">
        <v>397</v>
      </c>
      <c r="E127" s="119"/>
      <c r="F127" s="90"/>
      <c r="G127" s="90"/>
      <c r="H127" s="90"/>
      <c r="I127" s="180">
        <f t="shared" si="38"/>
        <v>0</v>
      </c>
      <c r="K127" s="489">
        <f t="shared" si="39"/>
        <v>9</v>
      </c>
      <c r="L127" s="162" t="s">
        <v>245</v>
      </c>
      <c r="M127" s="424" t="s">
        <v>397</v>
      </c>
      <c r="N127" s="121"/>
      <c r="O127" s="121"/>
      <c r="P127" s="94"/>
      <c r="Q127" s="94"/>
      <c r="R127" s="180">
        <f t="shared" si="40"/>
        <v>0</v>
      </c>
    </row>
    <row r="128" spans="2:18" hidden="1" outlineLevel="1" x14ac:dyDescent="0.3">
      <c r="B128" s="489">
        <f>B127+1</f>
        <v>10</v>
      </c>
      <c r="C128" s="161" t="s">
        <v>344</v>
      </c>
      <c r="D128" s="424" t="s">
        <v>397</v>
      </c>
      <c r="E128" s="119"/>
      <c r="F128" s="120"/>
      <c r="G128" s="90"/>
      <c r="H128" s="90"/>
      <c r="I128" s="180">
        <f t="shared" si="38"/>
        <v>0</v>
      </c>
      <c r="K128" s="489">
        <f>K127+1</f>
        <v>10</v>
      </c>
      <c r="L128" s="161" t="s">
        <v>344</v>
      </c>
      <c r="M128" s="424" t="s">
        <v>397</v>
      </c>
      <c r="N128" s="121"/>
      <c r="O128" s="121"/>
      <c r="P128" s="94"/>
      <c r="Q128" s="94"/>
      <c r="R128" s="180">
        <f t="shared" si="40"/>
        <v>0</v>
      </c>
    </row>
    <row r="129" spans="2:18" hidden="1" outlineLevel="1" x14ac:dyDescent="0.3">
      <c r="B129" s="489">
        <f>B128+1</f>
        <v>11</v>
      </c>
      <c r="C129" s="161" t="s">
        <v>257</v>
      </c>
      <c r="D129" s="424" t="s">
        <v>397</v>
      </c>
      <c r="E129" s="119"/>
      <c r="F129" s="120"/>
      <c r="G129" s="90"/>
      <c r="H129" s="90"/>
      <c r="I129" s="180">
        <f t="shared" si="38"/>
        <v>0</v>
      </c>
      <c r="K129" s="489">
        <f>K128+1</f>
        <v>11</v>
      </c>
      <c r="L129" s="161" t="s">
        <v>257</v>
      </c>
      <c r="M129" s="424" t="s">
        <v>397</v>
      </c>
      <c r="N129" s="121"/>
      <c r="O129" s="121"/>
      <c r="P129" s="94"/>
      <c r="Q129" s="94"/>
      <c r="R129" s="180">
        <f t="shared" si="40"/>
        <v>0</v>
      </c>
    </row>
    <row r="130" spans="2:18" hidden="1" outlineLevel="1" x14ac:dyDescent="0.3">
      <c r="B130" s="489">
        <f t="shared" ref="B130:B132" si="41">B129+1</f>
        <v>12</v>
      </c>
      <c r="C130" s="161" t="s">
        <v>259</v>
      </c>
      <c r="D130" s="424" t="s">
        <v>397</v>
      </c>
      <c r="E130" s="119"/>
      <c r="F130" s="120"/>
      <c r="G130" s="90"/>
      <c r="H130" s="90"/>
      <c r="I130" s="180">
        <f t="shared" si="38"/>
        <v>0</v>
      </c>
      <c r="K130" s="489">
        <f t="shared" ref="K130:K132" si="42">K129+1</f>
        <v>12</v>
      </c>
      <c r="L130" s="161" t="s">
        <v>259</v>
      </c>
      <c r="M130" s="424" t="s">
        <v>397</v>
      </c>
      <c r="N130" s="121"/>
      <c r="O130" s="121"/>
      <c r="P130" s="94"/>
      <c r="Q130" s="94"/>
      <c r="R130" s="180">
        <f t="shared" si="40"/>
        <v>0</v>
      </c>
    </row>
    <row r="131" spans="2:18" hidden="1" outlineLevel="1" x14ac:dyDescent="0.3">
      <c r="B131" s="489">
        <f t="shared" si="41"/>
        <v>13</v>
      </c>
      <c r="C131" s="161" t="s">
        <v>345</v>
      </c>
      <c r="D131" s="424" t="s">
        <v>397</v>
      </c>
      <c r="E131" s="119"/>
      <c r="F131" s="120"/>
      <c r="G131" s="90"/>
      <c r="H131" s="90"/>
      <c r="I131" s="180">
        <f t="shared" si="38"/>
        <v>0</v>
      </c>
      <c r="K131" s="489">
        <f t="shared" si="42"/>
        <v>13</v>
      </c>
      <c r="L131" s="161" t="s">
        <v>345</v>
      </c>
      <c r="M131" s="424" t="s">
        <v>397</v>
      </c>
      <c r="N131" s="121"/>
      <c r="O131" s="121"/>
      <c r="P131" s="94"/>
      <c r="Q131" s="94"/>
      <c r="R131" s="180">
        <f t="shared" si="40"/>
        <v>0</v>
      </c>
    </row>
    <row r="132" spans="2:18" hidden="1" outlineLevel="1" x14ac:dyDescent="0.3">
      <c r="B132" s="489">
        <f t="shared" si="41"/>
        <v>14</v>
      </c>
      <c r="C132" s="161" t="s">
        <v>266</v>
      </c>
      <c r="D132" s="424" t="s">
        <v>397</v>
      </c>
      <c r="E132" s="119"/>
      <c r="F132" s="120"/>
      <c r="G132" s="90"/>
      <c r="H132" s="90"/>
      <c r="I132" s="180">
        <f t="shared" si="38"/>
        <v>0</v>
      </c>
      <c r="K132" s="489">
        <f t="shared" si="42"/>
        <v>14</v>
      </c>
      <c r="L132" s="161" t="s">
        <v>266</v>
      </c>
      <c r="M132" s="424" t="s">
        <v>397</v>
      </c>
      <c r="N132" s="121"/>
      <c r="O132" s="121"/>
      <c r="P132" s="94"/>
      <c r="Q132" s="94"/>
      <c r="R132" s="180">
        <f t="shared" si="40"/>
        <v>0</v>
      </c>
    </row>
    <row r="133" spans="2:18" ht="14.5" hidden="1" outlineLevel="1" thickBot="1" x14ac:dyDescent="0.35">
      <c r="B133" s="490">
        <f>B132+1</f>
        <v>15</v>
      </c>
      <c r="C133" s="163" t="s">
        <v>46</v>
      </c>
      <c r="D133" s="425" t="s">
        <v>397</v>
      </c>
      <c r="E133" s="207">
        <f>SUM(E119:E132)</f>
        <v>0</v>
      </c>
      <c r="F133" s="207">
        <f>SUM(F119:F132)</f>
        <v>0</v>
      </c>
      <c r="G133" s="207">
        <f>SUM(G119:G132)</f>
        <v>0</v>
      </c>
      <c r="H133" s="207">
        <f>SUM(H119:H132)</f>
        <v>0</v>
      </c>
      <c r="I133" s="180">
        <f t="shared" si="38"/>
        <v>0</v>
      </c>
      <c r="K133" s="490">
        <f>K132+1</f>
        <v>15</v>
      </c>
      <c r="L133" s="163" t="s">
        <v>46</v>
      </c>
      <c r="M133" s="425" t="s">
        <v>397</v>
      </c>
      <c r="N133" s="207">
        <f>SUM(N119:N132)</f>
        <v>0</v>
      </c>
      <c r="O133" s="207">
        <f>SUM(O119:O132)</f>
        <v>0</v>
      </c>
      <c r="P133" s="207">
        <f>SUM(P119:P132)</f>
        <v>0</v>
      </c>
      <c r="Q133" s="207">
        <f>SUM(Q119:Q132)</f>
        <v>0</v>
      </c>
      <c r="R133" s="180">
        <f t="shared" si="40"/>
        <v>0</v>
      </c>
    </row>
    <row r="134" spans="2:18" hidden="1" outlineLevel="1" x14ac:dyDescent="0.3"/>
    <row r="135" spans="2:18" ht="14.5" hidden="1" outlineLevel="1" thickBot="1" x14ac:dyDescent="0.35"/>
    <row r="136" spans="2:18" ht="14.5" hidden="1" outlineLevel="1" thickBot="1" x14ac:dyDescent="0.35">
      <c r="B136" s="650" t="str">
        <f>B114</f>
        <v>Year 2024</v>
      </c>
      <c r="C136" s="651"/>
      <c r="D136" s="351"/>
      <c r="E136" s="656" t="str">
        <f>LEFT(E114,4)-1&amp;" UY"</f>
        <v>2018 UY</v>
      </c>
      <c r="F136" s="657"/>
      <c r="G136" s="657"/>
      <c r="H136" s="657"/>
      <c r="I136" s="658"/>
      <c r="K136" s="650" t="str">
        <f>K114</f>
        <v>Year 2023</v>
      </c>
      <c r="L136" s="651"/>
      <c r="M136" s="351"/>
      <c r="N136" s="656" t="str">
        <f>LEFT(N114,4)-1&amp;" UY"</f>
        <v>2017 UY</v>
      </c>
      <c r="O136" s="657"/>
      <c r="P136" s="657"/>
      <c r="Q136" s="657"/>
      <c r="R136" s="658"/>
    </row>
    <row r="137" spans="2:18" ht="15" hidden="1" customHeight="1" outlineLevel="1" x14ac:dyDescent="0.3">
      <c r="B137" s="652"/>
      <c r="C137" s="653"/>
      <c r="D137" s="334"/>
      <c r="E137" s="668" t="s">
        <v>393</v>
      </c>
      <c r="F137" s="667" t="s">
        <v>394</v>
      </c>
      <c r="G137" s="668" t="s">
        <v>395</v>
      </c>
      <c r="H137" s="668" t="s">
        <v>396</v>
      </c>
      <c r="I137" s="669" t="s">
        <v>46</v>
      </c>
      <c r="K137" s="652"/>
      <c r="L137" s="653"/>
      <c r="M137" s="334"/>
      <c r="N137" s="665" t="s">
        <v>393</v>
      </c>
      <c r="O137" s="667" t="s">
        <v>394</v>
      </c>
      <c r="P137" s="659" t="s">
        <v>395</v>
      </c>
      <c r="Q137" s="661" t="s">
        <v>396</v>
      </c>
      <c r="R137" s="663" t="s">
        <v>46</v>
      </c>
    </row>
    <row r="138" spans="2:18" hidden="1" outlineLevel="1" x14ac:dyDescent="0.3">
      <c r="B138" s="652"/>
      <c r="C138" s="653"/>
      <c r="D138" s="426" t="s">
        <v>144</v>
      </c>
      <c r="E138" s="660"/>
      <c r="F138" s="660"/>
      <c r="G138" s="660"/>
      <c r="H138" s="660"/>
      <c r="I138" s="664"/>
      <c r="K138" s="652"/>
      <c r="L138" s="653"/>
      <c r="M138" s="426" t="s">
        <v>144</v>
      </c>
      <c r="N138" s="666"/>
      <c r="O138" s="660"/>
      <c r="P138" s="660"/>
      <c r="Q138" s="662"/>
      <c r="R138" s="664"/>
    </row>
    <row r="139" spans="2:18" hidden="1" outlineLevel="1" x14ac:dyDescent="0.3">
      <c r="B139" s="654"/>
      <c r="C139" s="655"/>
      <c r="D139" s="427"/>
      <c r="E139" s="337" t="s">
        <v>367</v>
      </c>
      <c r="F139" s="337" t="s">
        <v>368</v>
      </c>
      <c r="G139" s="337" t="s">
        <v>369</v>
      </c>
      <c r="H139" s="337" t="s">
        <v>370</v>
      </c>
      <c r="I139" s="344" t="s">
        <v>371</v>
      </c>
      <c r="K139" s="654"/>
      <c r="L139" s="655"/>
      <c r="M139" s="427"/>
      <c r="N139" s="337" t="s">
        <v>367</v>
      </c>
      <c r="O139" s="337" t="s">
        <v>368</v>
      </c>
      <c r="P139" s="337" t="s">
        <v>369</v>
      </c>
      <c r="Q139" s="337" t="s">
        <v>370</v>
      </c>
      <c r="R139" s="344" t="s">
        <v>371</v>
      </c>
    </row>
    <row r="140" spans="2:18" s="335" customFormat="1" ht="14.5" hidden="1" outlineLevel="1" x14ac:dyDescent="0.3">
      <c r="B140" s="489"/>
      <c r="C140" s="485"/>
      <c r="D140" s="427"/>
      <c r="E140" s="545"/>
      <c r="F140" s="336"/>
      <c r="G140" s="336"/>
      <c r="H140" s="336"/>
      <c r="I140" s="344"/>
      <c r="K140" s="489"/>
      <c r="L140" s="485"/>
      <c r="M140" s="424"/>
      <c r="N140" s="545"/>
      <c r="O140" s="336"/>
      <c r="P140" s="336"/>
      <c r="Q140" s="336"/>
      <c r="R140" s="344"/>
    </row>
    <row r="141" spans="2:18" s="335" customFormat="1" hidden="1" outlineLevel="1" x14ac:dyDescent="0.3">
      <c r="B141" s="489">
        <v>1</v>
      </c>
      <c r="C141" s="547" t="s">
        <v>335</v>
      </c>
      <c r="D141" s="424" t="s">
        <v>397</v>
      </c>
      <c r="E141" s="228"/>
      <c r="F141" s="90"/>
      <c r="G141" s="90"/>
      <c r="H141" s="90"/>
      <c r="I141" s="180">
        <f t="shared" ref="I141" si="43">SUM(E141:H141)</f>
        <v>0</v>
      </c>
      <c r="K141" s="489">
        <v>1</v>
      </c>
      <c r="L141" s="547" t="s">
        <v>335</v>
      </c>
      <c r="M141" s="424" t="s">
        <v>397</v>
      </c>
      <c r="N141" s="121"/>
      <c r="O141" s="121"/>
      <c r="P141" s="94"/>
      <c r="Q141" s="94"/>
      <c r="R141" s="180"/>
    </row>
    <row r="142" spans="2:18" hidden="1" outlineLevel="1" x14ac:dyDescent="0.3">
      <c r="B142" s="489">
        <f t="shared" ref="B142:B149" si="44">B141+1</f>
        <v>2</v>
      </c>
      <c r="C142" s="162" t="s">
        <v>337</v>
      </c>
      <c r="D142" s="424" t="s">
        <v>397</v>
      </c>
      <c r="E142" s="119"/>
      <c r="F142" s="90"/>
      <c r="G142" s="90"/>
      <c r="H142" s="90"/>
      <c r="I142" s="180">
        <f t="shared" ref="I142:I155" si="45">SUM(E142:H142)</f>
        <v>0</v>
      </c>
      <c r="K142" s="489">
        <f t="shared" ref="K142:K149" si="46">K141+1</f>
        <v>2</v>
      </c>
      <c r="L142" s="162" t="s">
        <v>337</v>
      </c>
      <c r="M142" s="424" t="s">
        <v>397</v>
      </c>
      <c r="N142" s="121"/>
      <c r="O142" s="121"/>
      <c r="P142" s="94"/>
      <c r="Q142" s="94"/>
      <c r="R142" s="180">
        <f t="shared" ref="R142:R155" si="47">SUM(N142:Q142)</f>
        <v>0</v>
      </c>
    </row>
    <row r="143" spans="2:18" hidden="1" outlineLevel="1" x14ac:dyDescent="0.3">
      <c r="B143" s="489">
        <f t="shared" si="44"/>
        <v>3</v>
      </c>
      <c r="C143" s="162" t="s">
        <v>338</v>
      </c>
      <c r="D143" s="424" t="s">
        <v>397</v>
      </c>
      <c r="E143" s="119"/>
      <c r="F143" s="90"/>
      <c r="G143" s="90"/>
      <c r="H143" s="90"/>
      <c r="I143" s="180">
        <f t="shared" si="45"/>
        <v>0</v>
      </c>
      <c r="K143" s="489">
        <f t="shared" si="46"/>
        <v>3</v>
      </c>
      <c r="L143" s="162" t="s">
        <v>338</v>
      </c>
      <c r="M143" s="424" t="s">
        <v>397</v>
      </c>
      <c r="N143" s="121"/>
      <c r="O143" s="121"/>
      <c r="P143" s="94"/>
      <c r="Q143" s="94"/>
      <c r="R143" s="180">
        <f t="shared" si="47"/>
        <v>0</v>
      </c>
    </row>
    <row r="144" spans="2:18" hidden="1" outlineLevel="1" x14ac:dyDescent="0.3">
      <c r="B144" s="489">
        <f t="shared" si="44"/>
        <v>4</v>
      </c>
      <c r="C144" s="162" t="s">
        <v>339</v>
      </c>
      <c r="D144" s="424" t="s">
        <v>397</v>
      </c>
      <c r="E144" s="119"/>
      <c r="F144" s="90"/>
      <c r="G144" s="90"/>
      <c r="H144" s="90"/>
      <c r="I144" s="180">
        <f t="shared" si="45"/>
        <v>0</v>
      </c>
      <c r="K144" s="489">
        <f t="shared" si="46"/>
        <v>4</v>
      </c>
      <c r="L144" s="162" t="s">
        <v>339</v>
      </c>
      <c r="M144" s="424" t="s">
        <v>397</v>
      </c>
      <c r="N144" s="121"/>
      <c r="O144" s="121"/>
      <c r="P144" s="94"/>
      <c r="Q144" s="94"/>
      <c r="R144" s="180">
        <f t="shared" si="47"/>
        <v>0</v>
      </c>
    </row>
    <row r="145" spans="2:18" hidden="1" outlineLevel="1" x14ac:dyDescent="0.3">
      <c r="B145" s="489">
        <f t="shared" si="44"/>
        <v>5</v>
      </c>
      <c r="C145" s="162" t="s">
        <v>340</v>
      </c>
      <c r="D145" s="424" t="s">
        <v>397</v>
      </c>
      <c r="E145" s="119"/>
      <c r="F145" s="90"/>
      <c r="G145" s="90"/>
      <c r="H145" s="90"/>
      <c r="I145" s="180">
        <f t="shared" si="45"/>
        <v>0</v>
      </c>
      <c r="K145" s="489">
        <f t="shared" si="46"/>
        <v>5</v>
      </c>
      <c r="L145" s="162" t="s">
        <v>340</v>
      </c>
      <c r="M145" s="424" t="s">
        <v>397</v>
      </c>
      <c r="N145" s="121"/>
      <c r="O145" s="121"/>
      <c r="P145" s="94"/>
      <c r="Q145" s="94"/>
      <c r="R145" s="180">
        <f t="shared" si="47"/>
        <v>0</v>
      </c>
    </row>
    <row r="146" spans="2:18" hidden="1" outlineLevel="1" x14ac:dyDescent="0.3">
      <c r="B146" s="489">
        <f t="shared" si="44"/>
        <v>6</v>
      </c>
      <c r="C146" s="162" t="s">
        <v>341</v>
      </c>
      <c r="D146" s="424" t="s">
        <v>397</v>
      </c>
      <c r="E146" s="119"/>
      <c r="F146" s="90"/>
      <c r="G146" s="90"/>
      <c r="H146" s="90"/>
      <c r="I146" s="180">
        <f t="shared" si="45"/>
        <v>0</v>
      </c>
      <c r="K146" s="489">
        <f t="shared" si="46"/>
        <v>6</v>
      </c>
      <c r="L146" s="162" t="s">
        <v>341</v>
      </c>
      <c r="M146" s="424" t="s">
        <v>397</v>
      </c>
      <c r="N146" s="121"/>
      <c r="O146" s="121"/>
      <c r="P146" s="94"/>
      <c r="Q146" s="94"/>
      <c r="R146" s="180">
        <f t="shared" si="47"/>
        <v>0</v>
      </c>
    </row>
    <row r="147" spans="2:18" hidden="1" outlineLevel="1" x14ac:dyDescent="0.3">
      <c r="B147" s="489">
        <f t="shared" si="44"/>
        <v>7</v>
      </c>
      <c r="C147" s="162" t="s">
        <v>342</v>
      </c>
      <c r="D147" s="424" t="s">
        <v>397</v>
      </c>
      <c r="E147" s="119"/>
      <c r="F147" s="90"/>
      <c r="G147" s="90"/>
      <c r="H147" s="90"/>
      <c r="I147" s="180">
        <f t="shared" si="45"/>
        <v>0</v>
      </c>
      <c r="K147" s="489">
        <f t="shared" si="46"/>
        <v>7</v>
      </c>
      <c r="L147" s="162" t="s">
        <v>342</v>
      </c>
      <c r="M147" s="424" t="s">
        <v>397</v>
      </c>
      <c r="N147" s="121"/>
      <c r="O147" s="121"/>
      <c r="P147" s="94"/>
      <c r="Q147" s="94"/>
      <c r="R147" s="180">
        <f t="shared" si="47"/>
        <v>0</v>
      </c>
    </row>
    <row r="148" spans="2:18" hidden="1" outlineLevel="1" x14ac:dyDescent="0.3">
      <c r="B148" s="489">
        <f t="shared" si="44"/>
        <v>8</v>
      </c>
      <c r="C148" s="162" t="s">
        <v>343</v>
      </c>
      <c r="D148" s="424" t="s">
        <v>397</v>
      </c>
      <c r="E148" s="119"/>
      <c r="F148" s="90"/>
      <c r="G148" s="90"/>
      <c r="H148" s="90"/>
      <c r="I148" s="180">
        <f t="shared" si="45"/>
        <v>0</v>
      </c>
      <c r="K148" s="489">
        <f t="shared" si="46"/>
        <v>8</v>
      </c>
      <c r="L148" s="162" t="s">
        <v>343</v>
      </c>
      <c r="M148" s="424" t="s">
        <v>397</v>
      </c>
      <c r="N148" s="121"/>
      <c r="O148" s="121"/>
      <c r="P148" s="94"/>
      <c r="Q148" s="94"/>
      <c r="R148" s="180">
        <f t="shared" si="47"/>
        <v>0</v>
      </c>
    </row>
    <row r="149" spans="2:18" hidden="1" outlineLevel="1" x14ac:dyDescent="0.3">
      <c r="B149" s="489">
        <f t="shared" si="44"/>
        <v>9</v>
      </c>
      <c r="C149" s="162" t="s">
        <v>245</v>
      </c>
      <c r="D149" s="424" t="s">
        <v>397</v>
      </c>
      <c r="E149" s="119"/>
      <c r="F149" s="90"/>
      <c r="G149" s="90"/>
      <c r="H149" s="90"/>
      <c r="I149" s="180">
        <f t="shared" si="45"/>
        <v>0</v>
      </c>
      <c r="K149" s="489">
        <f t="shared" si="46"/>
        <v>9</v>
      </c>
      <c r="L149" s="162" t="s">
        <v>245</v>
      </c>
      <c r="M149" s="424" t="s">
        <v>397</v>
      </c>
      <c r="N149" s="121"/>
      <c r="O149" s="121"/>
      <c r="P149" s="94"/>
      <c r="Q149" s="94"/>
      <c r="R149" s="180">
        <f t="shared" si="47"/>
        <v>0</v>
      </c>
    </row>
    <row r="150" spans="2:18" hidden="1" outlineLevel="1" x14ac:dyDescent="0.3">
      <c r="B150" s="489">
        <f>B149+1</f>
        <v>10</v>
      </c>
      <c r="C150" s="161" t="s">
        <v>344</v>
      </c>
      <c r="D150" s="424" t="s">
        <v>397</v>
      </c>
      <c r="E150" s="119"/>
      <c r="F150" s="120"/>
      <c r="G150" s="90"/>
      <c r="H150" s="90"/>
      <c r="I150" s="180">
        <f t="shared" si="45"/>
        <v>0</v>
      </c>
      <c r="K150" s="489">
        <f>K149+1</f>
        <v>10</v>
      </c>
      <c r="L150" s="161" t="s">
        <v>344</v>
      </c>
      <c r="M150" s="424" t="s">
        <v>397</v>
      </c>
      <c r="N150" s="121"/>
      <c r="O150" s="121"/>
      <c r="P150" s="94"/>
      <c r="Q150" s="94"/>
      <c r="R150" s="180">
        <f t="shared" si="47"/>
        <v>0</v>
      </c>
    </row>
    <row r="151" spans="2:18" hidden="1" outlineLevel="1" x14ac:dyDescent="0.3">
      <c r="B151" s="489">
        <f>B150+1</f>
        <v>11</v>
      </c>
      <c r="C151" s="161" t="s">
        <v>257</v>
      </c>
      <c r="D151" s="424" t="s">
        <v>397</v>
      </c>
      <c r="E151" s="119"/>
      <c r="F151" s="120"/>
      <c r="G151" s="90"/>
      <c r="H151" s="90"/>
      <c r="I151" s="180">
        <f t="shared" si="45"/>
        <v>0</v>
      </c>
      <c r="K151" s="489">
        <f>K150+1</f>
        <v>11</v>
      </c>
      <c r="L151" s="161" t="s">
        <v>257</v>
      </c>
      <c r="M151" s="424" t="s">
        <v>397</v>
      </c>
      <c r="N151" s="121"/>
      <c r="O151" s="121"/>
      <c r="P151" s="94"/>
      <c r="Q151" s="94"/>
      <c r="R151" s="180">
        <f t="shared" si="47"/>
        <v>0</v>
      </c>
    </row>
    <row r="152" spans="2:18" hidden="1" outlineLevel="1" x14ac:dyDescent="0.3">
      <c r="B152" s="489">
        <f t="shared" ref="B152:B154" si="48">B151+1</f>
        <v>12</v>
      </c>
      <c r="C152" s="161" t="s">
        <v>259</v>
      </c>
      <c r="D152" s="424" t="s">
        <v>397</v>
      </c>
      <c r="E152" s="119"/>
      <c r="F152" s="120"/>
      <c r="G152" s="90"/>
      <c r="H152" s="90"/>
      <c r="I152" s="180">
        <f t="shared" si="45"/>
        <v>0</v>
      </c>
      <c r="K152" s="489">
        <f t="shared" ref="K152:K154" si="49">K151+1</f>
        <v>12</v>
      </c>
      <c r="L152" s="161" t="s">
        <v>259</v>
      </c>
      <c r="M152" s="424" t="s">
        <v>397</v>
      </c>
      <c r="N152" s="121"/>
      <c r="O152" s="121"/>
      <c r="P152" s="94"/>
      <c r="Q152" s="94"/>
      <c r="R152" s="180">
        <f t="shared" si="47"/>
        <v>0</v>
      </c>
    </row>
    <row r="153" spans="2:18" hidden="1" outlineLevel="1" x14ac:dyDescent="0.3">
      <c r="B153" s="489">
        <f t="shared" si="48"/>
        <v>13</v>
      </c>
      <c r="C153" s="161" t="s">
        <v>345</v>
      </c>
      <c r="D153" s="424" t="s">
        <v>397</v>
      </c>
      <c r="E153" s="119"/>
      <c r="F153" s="120"/>
      <c r="G153" s="90"/>
      <c r="H153" s="90"/>
      <c r="I153" s="180">
        <f t="shared" si="45"/>
        <v>0</v>
      </c>
      <c r="K153" s="489">
        <f t="shared" si="49"/>
        <v>13</v>
      </c>
      <c r="L153" s="161" t="s">
        <v>345</v>
      </c>
      <c r="M153" s="424" t="s">
        <v>397</v>
      </c>
      <c r="N153" s="121"/>
      <c r="O153" s="121"/>
      <c r="P153" s="94"/>
      <c r="Q153" s="94"/>
      <c r="R153" s="180">
        <f t="shared" si="47"/>
        <v>0</v>
      </c>
    </row>
    <row r="154" spans="2:18" hidden="1" outlineLevel="1" x14ac:dyDescent="0.3">
      <c r="B154" s="489">
        <f t="shared" si="48"/>
        <v>14</v>
      </c>
      <c r="C154" s="161" t="s">
        <v>266</v>
      </c>
      <c r="D154" s="424" t="s">
        <v>397</v>
      </c>
      <c r="E154" s="119"/>
      <c r="F154" s="120"/>
      <c r="G154" s="90"/>
      <c r="H154" s="90"/>
      <c r="I154" s="180">
        <f t="shared" si="45"/>
        <v>0</v>
      </c>
      <c r="K154" s="489">
        <f t="shared" si="49"/>
        <v>14</v>
      </c>
      <c r="L154" s="161" t="s">
        <v>266</v>
      </c>
      <c r="M154" s="424" t="s">
        <v>397</v>
      </c>
      <c r="N154" s="121"/>
      <c r="O154" s="121"/>
      <c r="P154" s="94"/>
      <c r="Q154" s="94"/>
      <c r="R154" s="180">
        <f t="shared" si="47"/>
        <v>0</v>
      </c>
    </row>
    <row r="155" spans="2:18" ht="14.5" hidden="1" outlineLevel="1" thickBot="1" x14ac:dyDescent="0.35">
      <c r="B155" s="490">
        <f>B154+1</f>
        <v>15</v>
      </c>
      <c r="C155" s="163" t="s">
        <v>46</v>
      </c>
      <c r="D155" s="425" t="s">
        <v>397</v>
      </c>
      <c r="E155" s="207">
        <f>SUM(E141:E154)</f>
        <v>0</v>
      </c>
      <c r="F155" s="207">
        <f>SUM(F141:F154)</f>
        <v>0</v>
      </c>
      <c r="G155" s="207">
        <f>SUM(G141:G154)</f>
        <v>0</v>
      </c>
      <c r="H155" s="207">
        <f>SUM(H141:H154)</f>
        <v>0</v>
      </c>
      <c r="I155" s="180">
        <f t="shared" si="45"/>
        <v>0</v>
      </c>
      <c r="K155" s="490">
        <f>K154+1</f>
        <v>15</v>
      </c>
      <c r="L155" s="163" t="s">
        <v>46</v>
      </c>
      <c r="M155" s="425" t="s">
        <v>397</v>
      </c>
      <c r="N155" s="207">
        <f>SUM(N141:N154)</f>
        <v>0</v>
      </c>
      <c r="O155" s="207">
        <f>SUM(O141:O154)</f>
        <v>0</v>
      </c>
      <c r="P155" s="207">
        <f>SUM(P141:P154)</f>
        <v>0</v>
      </c>
      <c r="Q155" s="207">
        <f>SUM(Q141:Q154)</f>
        <v>0</v>
      </c>
      <c r="R155" s="180">
        <f t="shared" si="47"/>
        <v>0</v>
      </c>
    </row>
    <row r="156" spans="2:18" hidden="1" outlineLevel="1" x14ac:dyDescent="0.3"/>
    <row r="157" spans="2:18" ht="14.5" collapsed="1" thickBot="1" x14ac:dyDescent="0.35"/>
    <row r="158" spans="2:18" ht="14.5" thickBot="1" x14ac:dyDescent="0.35">
      <c r="B158" s="650" t="str">
        <f>B136</f>
        <v>Year 2024</v>
      </c>
      <c r="C158" s="651"/>
      <c r="D158" s="351"/>
      <c r="E158" s="656" t="str">
        <f>'Key inputs'!F32</f>
        <v>Total</v>
      </c>
      <c r="F158" s="657"/>
      <c r="G158" s="657"/>
      <c r="H158" s="657"/>
      <c r="I158" s="658"/>
      <c r="K158" s="650" t="str">
        <f>K48</f>
        <v>Year 2023</v>
      </c>
      <c r="L158" s="651"/>
      <c r="M158" s="351"/>
      <c r="N158" s="656" t="str">
        <f>'Key inputs'!J32</f>
        <v>Total</v>
      </c>
      <c r="O158" s="657"/>
      <c r="P158" s="657"/>
      <c r="Q158" s="657"/>
      <c r="R158" s="658"/>
    </row>
    <row r="159" spans="2:18" ht="15" customHeight="1" x14ac:dyDescent="0.3">
      <c r="B159" s="652"/>
      <c r="C159" s="653"/>
      <c r="D159" s="334"/>
      <c r="E159" s="670" t="s">
        <v>393</v>
      </c>
      <c r="F159" s="667" t="s">
        <v>394</v>
      </c>
      <c r="G159" s="668" t="s">
        <v>395</v>
      </c>
      <c r="H159" s="672" t="s">
        <v>396</v>
      </c>
      <c r="I159" s="648" t="s">
        <v>46</v>
      </c>
      <c r="K159" s="652"/>
      <c r="L159" s="653"/>
      <c r="M159" s="334"/>
      <c r="N159" s="670" t="s">
        <v>393</v>
      </c>
      <c r="O159" s="667" t="s">
        <v>394</v>
      </c>
      <c r="P159" s="668" t="s">
        <v>395</v>
      </c>
      <c r="Q159" s="672" t="s">
        <v>396</v>
      </c>
      <c r="R159" s="648" t="s">
        <v>46</v>
      </c>
    </row>
    <row r="160" spans="2:18" x14ac:dyDescent="0.3">
      <c r="B160" s="652"/>
      <c r="C160" s="653"/>
      <c r="D160" s="426" t="s">
        <v>144</v>
      </c>
      <c r="E160" s="671"/>
      <c r="F160" s="660"/>
      <c r="G160" s="660"/>
      <c r="H160" s="662"/>
      <c r="I160" s="648"/>
      <c r="K160" s="652"/>
      <c r="L160" s="653"/>
      <c r="M160" s="426" t="s">
        <v>144</v>
      </c>
      <c r="N160" s="671"/>
      <c r="O160" s="660"/>
      <c r="P160" s="660"/>
      <c r="Q160" s="662"/>
      <c r="R160" s="648"/>
    </row>
    <row r="161" spans="2:18" x14ac:dyDescent="0.3">
      <c r="B161" s="654"/>
      <c r="C161" s="655"/>
      <c r="D161" s="427"/>
      <c r="E161" s="337" t="s">
        <v>372</v>
      </c>
      <c r="F161" s="337" t="s">
        <v>373</v>
      </c>
      <c r="G161" s="337" t="s">
        <v>374</v>
      </c>
      <c r="H161" s="337" t="s">
        <v>375</v>
      </c>
      <c r="I161" s="329" t="s">
        <v>376</v>
      </c>
      <c r="K161" s="654"/>
      <c r="L161" s="655"/>
      <c r="M161" s="427"/>
      <c r="N161" s="337" t="s">
        <v>372</v>
      </c>
      <c r="O161" s="337" t="s">
        <v>373</v>
      </c>
      <c r="P161" s="337" t="s">
        <v>374</v>
      </c>
      <c r="Q161" s="337" t="s">
        <v>375</v>
      </c>
      <c r="R161" s="329" t="s">
        <v>376</v>
      </c>
    </row>
    <row r="162" spans="2:18" s="335" customFormat="1" ht="14.5" x14ac:dyDescent="0.3">
      <c r="B162" s="489"/>
      <c r="C162" s="485"/>
      <c r="D162" s="427"/>
      <c r="E162" s="545"/>
      <c r="F162" s="336"/>
      <c r="G162" s="336"/>
      <c r="H162" s="336"/>
      <c r="I162" s="344"/>
      <c r="K162" s="489"/>
      <c r="L162" s="485"/>
      <c r="M162" s="424"/>
      <c r="N162" s="545"/>
      <c r="O162" s="336"/>
      <c r="P162" s="336"/>
      <c r="Q162" s="336"/>
      <c r="R162" s="344"/>
    </row>
    <row r="163" spans="2:18" s="335" customFormat="1" x14ac:dyDescent="0.3">
      <c r="B163" s="489">
        <v>1</v>
      </c>
      <c r="C163" s="547" t="s">
        <v>335</v>
      </c>
      <c r="D163" s="424" t="s">
        <v>397</v>
      </c>
      <c r="E163" s="181">
        <f t="shared" ref="E163:I168" si="50">SUM(E9,E31,E53,E75,E97,E119,E141)</f>
        <v>0</v>
      </c>
      <c r="F163" s="182">
        <f t="shared" si="50"/>
        <v>0</v>
      </c>
      <c r="G163" s="182">
        <f t="shared" si="50"/>
        <v>0</v>
      </c>
      <c r="H163" s="182">
        <f t="shared" si="50"/>
        <v>0</v>
      </c>
      <c r="I163" s="183">
        <f t="shared" si="50"/>
        <v>0</v>
      </c>
      <c r="K163" s="489">
        <v>1</v>
      </c>
      <c r="L163" s="547" t="s">
        <v>335</v>
      </c>
      <c r="M163" s="424" t="s">
        <v>397</v>
      </c>
      <c r="N163" s="181">
        <f t="shared" ref="N163:R168" si="51">SUM(N9,N31,N53,N75,N97,N119,N141)</f>
        <v>0</v>
      </c>
      <c r="O163" s="182">
        <f t="shared" si="51"/>
        <v>0</v>
      </c>
      <c r="P163" s="182">
        <f t="shared" si="51"/>
        <v>0</v>
      </c>
      <c r="Q163" s="182">
        <f t="shared" si="51"/>
        <v>0</v>
      </c>
      <c r="R163" s="183">
        <f t="shared" si="51"/>
        <v>0</v>
      </c>
    </row>
    <row r="164" spans="2:18" x14ac:dyDescent="0.3">
      <c r="B164" s="489">
        <f t="shared" ref="B164:B171" si="52">B163+1</f>
        <v>2</v>
      </c>
      <c r="C164" s="162" t="s">
        <v>337</v>
      </c>
      <c r="D164" s="424" t="s">
        <v>397</v>
      </c>
      <c r="E164" s="181">
        <f t="shared" si="50"/>
        <v>0</v>
      </c>
      <c r="F164" s="182">
        <f t="shared" si="50"/>
        <v>0</v>
      </c>
      <c r="G164" s="182">
        <f t="shared" si="50"/>
        <v>0</v>
      </c>
      <c r="H164" s="182">
        <f t="shared" si="50"/>
        <v>0</v>
      </c>
      <c r="I164" s="183">
        <f t="shared" si="50"/>
        <v>0</v>
      </c>
      <c r="K164" s="489">
        <f t="shared" ref="K164:K171" si="53">K163+1</f>
        <v>2</v>
      </c>
      <c r="L164" s="162" t="s">
        <v>337</v>
      </c>
      <c r="M164" s="424" t="s">
        <v>397</v>
      </c>
      <c r="N164" s="181">
        <f t="shared" si="51"/>
        <v>0</v>
      </c>
      <c r="O164" s="182">
        <f t="shared" si="51"/>
        <v>0</v>
      </c>
      <c r="P164" s="182">
        <f t="shared" si="51"/>
        <v>0</v>
      </c>
      <c r="Q164" s="182">
        <f t="shared" si="51"/>
        <v>0</v>
      </c>
      <c r="R164" s="183">
        <f t="shared" si="51"/>
        <v>0</v>
      </c>
    </row>
    <row r="165" spans="2:18" x14ac:dyDescent="0.3">
      <c r="B165" s="489">
        <f t="shared" si="52"/>
        <v>3</v>
      </c>
      <c r="C165" s="162" t="s">
        <v>338</v>
      </c>
      <c r="D165" s="424" t="s">
        <v>397</v>
      </c>
      <c r="E165" s="181">
        <f t="shared" si="50"/>
        <v>0</v>
      </c>
      <c r="F165" s="182">
        <f t="shared" si="50"/>
        <v>0</v>
      </c>
      <c r="G165" s="182">
        <f t="shared" si="50"/>
        <v>0</v>
      </c>
      <c r="H165" s="182">
        <f t="shared" si="50"/>
        <v>0</v>
      </c>
      <c r="I165" s="183">
        <f t="shared" si="50"/>
        <v>0</v>
      </c>
      <c r="K165" s="489">
        <f t="shared" si="53"/>
        <v>3</v>
      </c>
      <c r="L165" s="162" t="s">
        <v>338</v>
      </c>
      <c r="M165" s="424" t="s">
        <v>397</v>
      </c>
      <c r="N165" s="181">
        <f t="shared" si="51"/>
        <v>0</v>
      </c>
      <c r="O165" s="182">
        <f t="shared" si="51"/>
        <v>0</v>
      </c>
      <c r="P165" s="182">
        <f t="shared" si="51"/>
        <v>0</v>
      </c>
      <c r="Q165" s="182">
        <f t="shared" si="51"/>
        <v>0</v>
      </c>
      <c r="R165" s="183">
        <f t="shared" si="51"/>
        <v>0</v>
      </c>
    </row>
    <row r="166" spans="2:18" x14ac:dyDescent="0.3">
      <c r="B166" s="489">
        <f t="shared" si="52"/>
        <v>4</v>
      </c>
      <c r="C166" s="162" t="s">
        <v>339</v>
      </c>
      <c r="D166" s="424" t="s">
        <v>397</v>
      </c>
      <c r="E166" s="181">
        <f t="shared" si="50"/>
        <v>0</v>
      </c>
      <c r="F166" s="182">
        <f t="shared" si="50"/>
        <v>0</v>
      </c>
      <c r="G166" s="182">
        <f t="shared" si="50"/>
        <v>0</v>
      </c>
      <c r="H166" s="182">
        <f t="shared" si="50"/>
        <v>0</v>
      </c>
      <c r="I166" s="183">
        <f t="shared" si="50"/>
        <v>0</v>
      </c>
      <c r="K166" s="489">
        <f t="shared" si="53"/>
        <v>4</v>
      </c>
      <c r="L166" s="162" t="s">
        <v>339</v>
      </c>
      <c r="M166" s="424" t="s">
        <v>397</v>
      </c>
      <c r="N166" s="181">
        <f t="shared" si="51"/>
        <v>0</v>
      </c>
      <c r="O166" s="182">
        <f t="shared" si="51"/>
        <v>0</v>
      </c>
      <c r="P166" s="182">
        <f t="shared" si="51"/>
        <v>0</v>
      </c>
      <c r="Q166" s="182">
        <f t="shared" si="51"/>
        <v>0</v>
      </c>
      <c r="R166" s="183">
        <f t="shared" si="51"/>
        <v>0</v>
      </c>
    </row>
    <row r="167" spans="2:18" x14ac:dyDescent="0.3">
      <c r="B167" s="489">
        <f t="shared" si="52"/>
        <v>5</v>
      </c>
      <c r="C167" s="162" t="s">
        <v>340</v>
      </c>
      <c r="D167" s="424" t="s">
        <v>397</v>
      </c>
      <c r="E167" s="181">
        <f t="shared" si="50"/>
        <v>0</v>
      </c>
      <c r="F167" s="182">
        <f t="shared" si="50"/>
        <v>0</v>
      </c>
      <c r="G167" s="182">
        <f t="shared" si="50"/>
        <v>0</v>
      </c>
      <c r="H167" s="182">
        <f t="shared" si="50"/>
        <v>0</v>
      </c>
      <c r="I167" s="183">
        <f t="shared" si="50"/>
        <v>0</v>
      </c>
      <c r="K167" s="489">
        <f t="shared" si="53"/>
        <v>5</v>
      </c>
      <c r="L167" s="162" t="s">
        <v>340</v>
      </c>
      <c r="M167" s="424" t="s">
        <v>397</v>
      </c>
      <c r="N167" s="181">
        <f t="shared" si="51"/>
        <v>0</v>
      </c>
      <c r="O167" s="182">
        <f t="shared" si="51"/>
        <v>0</v>
      </c>
      <c r="P167" s="182">
        <f t="shared" si="51"/>
        <v>0</v>
      </c>
      <c r="Q167" s="182">
        <f t="shared" si="51"/>
        <v>0</v>
      </c>
      <c r="R167" s="183">
        <f t="shared" si="51"/>
        <v>0</v>
      </c>
    </row>
    <row r="168" spans="2:18" x14ac:dyDescent="0.3">
      <c r="B168" s="489">
        <f t="shared" si="52"/>
        <v>6</v>
      </c>
      <c r="C168" s="162" t="s">
        <v>341</v>
      </c>
      <c r="D168" s="424" t="s">
        <v>397</v>
      </c>
      <c r="E168" s="181">
        <f t="shared" si="50"/>
        <v>0</v>
      </c>
      <c r="F168" s="182">
        <f t="shared" si="50"/>
        <v>0</v>
      </c>
      <c r="G168" s="182">
        <f t="shared" si="50"/>
        <v>0</v>
      </c>
      <c r="H168" s="182">
        <f t="shared" si="50"/>
        <v>0</v>
      </c>
      <c r="I168" s="183">
        <f t="shared" si="50"/>
        <v>0</v>
      </c>
      <c r="K168" s="489">
        <f t="shared" si="53"/>
        <v>6</v>
      </c>
      <c r="L168" s="162" t="s">
        <v>341</v>
      </c>
      <c r="M168" s="424" t="s">
        <v>397</v>
      </c>
      <c r="N168" s="181">
        <f t="shared" si="51"/>
        <v>0</v>
      </c>
      <c r="O168" s="182">
        <f t="shared" si="51"/>
        <v>0</v>
      </c>
      <c r="P168" s="182">
        <f t="shared" si="51"/>
        <v>0</v>
      </c>
      <c r="Q168" s="182">
        <f t="shared" si="51"/>
        <v>0</v>
      </c>
      <c r="R168" s="183">
        <f t="shared" si="51"/>
        <v>0</v>
      </c>
    </row>
    <row r="169" spans="2:18" x14ac:dyDescent="0.3">
      <c r="B169" s="489">
        <f t="shared" si="52"/>
        <v>7</v>
      </c>
      <c r="C169" s="162" t="s">
        <v>342</v>
      </c>
      <c r="D169" s="424" t="s">
        <v>397</v>
      </c>
      <c r="E169" s="181"/>
      <c r="F169" s="182"/>
      <c r="G169" s="182"/>
      <c r="H169" s="182"/>
      <c r="I169" s="183">
        <f t="shared" ref="I169:I177" si="54">SUM(I15,I37,I59,I81,I103,I125,I147)</f>
        <v>0</v>
      </c>
      <c r="K169" s="489">
        <f t="shared" si="53"/>
        <v>7</v>
      </c>
      <c r="L169" s="162" t="s">
        <v>342</v>
      </c>
      <c r="M169" s="424" t="s">
        <v>397</v>
      </c>
      <c r="N169" s="181"/>
      <c r="O169" s="182"/>
      <c r="P169" s="182"/>
      <c r="Q169" s="182"/>
      <c r="R169" s="183">
        <f t="shared" ref="R169:R177" si="55">SUM(R15,R37,R59,R81,R103,R125,R147)</f>
        <v>0</v>
      </c>
    </row>
    <row r="170" spans="2:18" x14ac:dyDescent="0.3">
      <c r="B170" s="489">
        <f t="shared" si="52"/>
        <v>8</v>
      </c>
      <c r="C170" s="162" t="s">
        <v>343</v>
      </c>
      <c r="D170" s="424" t="s">
        <v>397</v>
      </c>
      <c r="E170" s="181">
        <f>SUM(E16,E38,E60,E82,E103,E126,E147)</f>
        <v>0</v>
      </c>
      <c r="F170" s="182">
        <f>SUM(F16,F38,F60,F82,F103,F126,F147)</f>
        <v>0</v>
      </c>
      <c r="G170" s="182">
        <f>SUM(G16,G38,G60,G82,G103,G126,G147)</f>
        <v>0</v>
      </c>
      <c r="H170" s="182">
        <f>SUM(H16,H38,H60,H82,H103,H126,H147)</f>
        <v>0</v>
      </c>
      <c r="I170" s="183">
        <f t="shared" si="54"/>
        <v>0</v>
      </c>
      <c r="K170" s="489">
        <f t="shared" si="53"/>
        <v>8</v>
      </c>
      <c r="L170" s="162" t="s">
        <v>343</v>
      </c>
      <c r="M170" s="424" t="s">
        <v>397</v>
      </c>
      <c r="N170" s="181">
        <f>SUM(N16,N38,N60,N82,N103,N126,N147)</f>
        <v>0</v>
      </c>
      <c r="O170" s="182">
        <f>SUM(O16,O38,O60,O82,O103,O126,O147)</f>
        <v>0</v>
      </c>
      <c r="P170" s="182">
        <f>SUM(P16,P38,P60,P82,P103,P126,P147)</f>
        <v>0</v>
      </c>
      <c r="Q170" s="182">
        <f>SUM(Q16,Q38,Q60,Q82,Q103,Q126,Q147)</f>
        <v>0</v>
      </c>
      <c r="R170" s="183">
        <f t="shared" si="55"/>
        <v>0</v>
      </c>
    </row>
    <row r="171" spans="2:18" x14ac:dyDescent="0.3">
      <c r="B171" s="489">
        <f t="shared" si="52"/>
        <v>9</v>
      </c>
      <c r="C171" s="162" t="s">
        <v>245</v>
      </c>
      <c r="D171" s="424" t="s">
        <v>397</v>
      </c>
      <c r="E171" s="181">
        <f t="shared" ref="E171:H177" si="56">SUM(E17,E39,E61,E83,E105,E127,E149)</f>
        <v>0</v>
      </c>
      <c r="F171" s="182">
        <f t="shared" si="56"/>
        <v>0</v>
      </c>
      <c r="G171" s="182">
        <f t="shared" si="56"/>
        <v>0</v>
      </c>
      <c r="H171" s="182">
        <f t="shared" si="56"/>
        <v>0</v>
      </c>
      <c r="I171" s="183">
        <f t="shared" si="54"/>
        <v>0</v>
      </c>
      <c r="K171" s="489">
        <f t="shared" si="53"/>
        <v>9</v>
      </c>
      <c r="L171" s="162" t="s">
        <v>245</v>
      </c>
      <c r="M171" s="424" t="s">
        <v>397</v>
      </c>
      <c r="N171" s="181">
        <f t="shared" ref="N171:Q177" si="57">SUM(N17,N39,N61,N83,N105,N127,N149)</f>
        <v>0</v>
      </c>
      <c r="O171" s="182">
        <f t="shared" si="57"/>
        <v>0</v>
      </c>
      <c r="P171" s="182">
        <f t="shared" si="57"/>
        <v>0</v>
      </c>
      <c r="Q171" s="182">
        <f t="shared" si="57"/>
        <v>0</v>
      </c>
      <c r="R171" s="183">
        <f t="shared" si="55"/>
        <v>0</v>
      </c>
    </row>
    <row r="172" spans="2:18" x14ac:dyDescent="0.3">
      <c r="B172" s="489">
        <f>B171+1</f>
        <v>10</v>
      </c>
      <c r="C172" s="161" t="s">
        <v>344</v>
      </c>
      <c r="D172" s="424" t="s">
        <v>397</v>
      </c>
      <c r="E172" s="181">
        <f t="shared" si="56"/>
        <v>0</v>
      </c>
      <c r="F172" s="182">
        <f t="shared" si="56"/>
        <v>0</v>
      </c>
      <c r="G172" s="182">
        <f t="shared" si="56"/>
        <v>0</v>
      </c>
      <c r="H172" s="182">
        <f t="shared" si="56"/>
        <v>0</v>
      </c>
      <c r="I172" s="183">
        <f t="shared" si="54"/>
        <v>0</v>
      </c>
      <c r="K172" s="489">
        <f>K171+1</f>
        <v>10</v>
      </c>
      <c r="L172" s="161" t="s">
        <v>344</v>
      </c>
      <c r="M172" s="424" t="s">
        <v>397</v>
      </c>
      <c r="N172" s="181">
        <f t="shared" si="57"/>
        <v>0</v>
      </c>
      <c r="O172" s="182">
        <f t="shared" si="57"/>
        <v>0</v>
      </c>
      <c r="P172" s="182">
        <f t="shared" si="57"/>
        <v>0</v>
      </c>
      <c r="Q172" s="182">
        <f t="shared" si="57"/>
        <v>0</v>
      </c>
      <c r="R172" s="183">
        <f t="shared" si="55"/>
        <v>0</v>
      </c>
    </row>
    <row r="173" spans="2:18" x14ac:dyDescent="0.3">
      <c r="B173" s="489">
        <f>B172+1</f>
        <v>11</v>
      </c>
      <c r="C173" s="161" t="s">
        <v>257</v>
      </c>
      <c r="D173" s="424" t="s">
        <v>397</v>
      </c>
      <c r="E173" s="181">
        <f t="shared" si="56"/>
        <v>0</v>
      </c>
      <c r="F173" s="182">
        <f t="shared" si="56"/>
        <v>0</v>
      </c>
      <c r="G173" s="182">
        <f t="shared" si="56"/>
        <v>0</v>
      </c>
      <c r="H173" s="182">
        <f t="shared" si="56"/>
        <v>0</v>
      </c>
      <c r="I173" s="183">
        <f t="shared" si="54"/>
        <v>0</v>
      </c>
      <c r="K173" s="489">
        <f>K172+1</f>
        <v>11</v>
      </c>
      <c r="L173" s="161" t="s">
        <v>257</v>
      </c>
      <c r="M173" s="424" t="s">
        <v>397</v>
      </c>
      <c r="N173" s="181">
        <f t="shared" si="57"/>
        <v>0</v>
      </c>
      <c r="O173" s="182">
        <f t="shared" si="57"/>
        <v>0</v>
      </c>
      <c r="P173" s="182">
        <f t="shared" si="57"/>
        <v>0</v>
      </c>
      <c r="Q173" s="182">
        <f t="shared" si="57"/>
        <v>0</v>
      </c>
      <c r="R173" s="183">
        <f t="shared" si="55"/>
        <v>0</v>
      </c>
    </row>
    <row r="174" spans="2:18" x14ac:dyDescent="0.3">
      <c r="B174" s="489">
        <f t="shared" ref="B174:B176" si="58">B173+1</f>
        <v>12</v>
      </c>
      <c r="C174" s="161" t="s">
        <v>259</v>
      </c>
      <c r="D174" s="424" t="s">
        <v>397</v>
      </c>
      <c r="E174" s="181">
        <f t="shared" si="56"/>
        <v>0</v>
      </c>
      <c r="F174" s="182">
        <f t="shared" si="56"/>
        <v>0</v>
      </c>
      <c r="G174" s="182">
        <f t="shared" si="56"/>
        <v>0</v>
      </c>
      <c r="H174" s="182">
        <f t="shared" si="56"/>
        <v>0</v>
      </c>
      <c r="I174" s="183">
        <f t="shared" si="54"/>
        <v>0</v>
      </c>
      <c r="K174" s="489">
        <f t="shared" ref="K174:K176" si="59">K173+1</f>
        <v>12</v>
      </c>
      <c r="L174" s="161" t="s">
        <v>259</v>
      </c>
      <c r="M174" s="424" t="s">
        <v>397</v>
      </c>
      <c r="N174" s="181">
        <f t="shared" si="57"/>
        <v>0</v>
      </c>
      <c r="O174" s="182">
        <f t="shared" si="57"/>
        <v>0</v>
      </c>
      <c r="P174" s="182">
        <f t="shared" si="57"/>
        <v>0</v>
      </c>
      <c r="Q174" s="182">
        <f t="shared" si="57"/>
        <v>0</v>
      </c>
      <c r="R174" s="183">
        <f t="shared" si="55"/>
        <v>0</v>
      </c>
    </row>
    <row r="175" spans="2:18" x14ac:dyDescent="0.3">
      <c r="B175" s="489">
        <f t="shared" si="58"/>
        <v>13</v>
      </c>
      <c r="C175" s="161" t="s">
        <v>345</v>
      </c>
      <c r="D175" s="424" t="s">
        <v>397</v>
      </c>
      <c r="E175" s="181">
        <f t="shared" si="56"/>
        <v>0</v>
      </c>
      <c r="F175" s="182">
        <f t="shared" si="56"/>
        <v>0</v>
      </c>
      <c r="G175" s="182">
        <f t="shared" si="56"/>
        <v>0</v>
      </c>
      <c r="H175" s="182">
        <f t="shared" si="56"/>
        <v>0</v>
      </c>
      <c r="I175" s="183">
        <f t="shared" si="54"/>
        <v>0</v>
      </c>
      <c r="K175" s="489">
        <f t="shared" si="59"/>
        <v>13</v>
      </c>
      <c r="L175" s="161" t="s">
        <v>345</v>
      </c>
      <c r="M175" s="424" t="s">
        <v>397</v>
      </c>
      <c r="N175" s="181">
        <f t="shared" si="57"/>
        <v>0</v>
      </c>
      <c r="O175" s="182">
        <f t="shared" si="57"/>
        <v>0</v>
      </c>
      <c r="P175" s="182">
        <f t="shared" si="57"/>
        <v>0</v>
      </c>
      <c r="Q175" s="182">
        <f t="shared" si="57"/>
        <v>0</v>
      </c>
      <c r="R175" s="183">
        <f t="shared" si="55"/>
        <v>0</v>
      </c>
    </row>
    <row r="176" spans="2:18" x14ac:dyDescent="0.3">
      <c r="B176" s="489">
        <f t="shared" si="58"/>
        <v>14</v>
      </c>
      <c r="C176" s="161" t="s">
        <v>266</v>
      </c>
      <c r="D176" s="424" t="s">
        <v>397</v>
      </c>
      <c r="E176" s="181">
        <f t="shared" si="56"/>
        <v>0</v>
      </c>
      <c r="F176" s="182">
        <f t="shared" si="56"/>
        <v>0</v>
      </c>
      <c r="G176" s="182">
        <f t="shared" si="56"/>
        <v>0</v>
      </c>
      <c r="H176" s="182">
        <f t="shared" si="56"/>
        <v>0</v>
      </c>
      <c r="I176" s="183">
        <f t="shared" si="54"/>
        <v>0</v>
      </c>
      <c r="K176" s="489">
        <f t="shared" si="59"/>
        <v>14</v>
      </c>
      <c r="L176" s="161" t="s">
        <v>266</v>
      </c>
      <c r="M176" s="424" t="s">
        <v>397</v>
      </c>
      <c r="N176" s="181">
        <f t="shared" si="57"/>
        <v>0</v>
      </c>
      <c r="O176" s="182">
        <f t="shared" si="57"/>
        <v>0</v>
      </c>
      <c r="P176" s="182">
        <f t="shared" si="57"/>
        <v>0</v>
      </c>
      <c r="Q176" s="182">
        <f t="shared" si="57"/>
        <v>0</v>
      </c>
      <c r="R176" s="183">
        <f t="shared" si="55"/>
        <v>0</v>
      </c>
    </row>
    <row r="177" spans="2:18" ht="14.5" thickBot="1" x14ac:dyDescent="0.35">
      <c r="B177" s="490">
        <f>B176+1</f>
        <v>15</v>
      </c>
      <c r="C177" s="163" t="s">
        <v>46</v>
      </c>
      <c r="D177" s="425" t="s">
        <v>397</v>
      </c>
      <c r="E177" s="178">
        <f t="shared" si="56"/>
        <v>0</v>
      </c>
      <c r="F177" s="152">
        <f t="shared" si="56"/>
        <v>0</v>
      </c>
      <c r="G177" s="152">
        <f t="shared" si="56"/>
        <v>0</v>
      </c>
      <c r="H177" s="152">
        <f t="shared" si="56"/>
        <v>0</v>
      </c>
      <c r="I177" s="153">
        <f t="shared" si="54"/>
        <v>0</v>
      </c>
      <c r="K177" s="490">
        <f>K176+1</f>
        <v>15</v>
      </c>
      <c r="L177" s="163" t="s">
        <v>46</v>
      </c>
      <c r="M177" s="425" t="s">
        <v>397</v>
      </c>
      <c r="N177" s="178">
        <f t="shared" si="57"/>
        <v>0</v>
      </c>
      <c r="O177" s="152">
        <f t="shared" si="57"/>
        <v>0</v>
      </c>
      <c r="P177" s="152">
        <f t="shared" si="57"/>
        <v>0</v>
      </c>
      <c r="Q177" s="152">
        <f t="shared" si="57"/>
        <v>0</v>
      </c>
      <c r="R177" s="153">
        <f t="shared" si="55"/>
        <v>0</v>
      </c>
    </row>
  </sheetData>
  <sheetProtection algorithmName="SHA-512" hashValue="xPqwMSjfEfF7y45dTvPyLEVjV5yHXimXOBtlb9L0H4wDzDTg6bBihhCurfrVaH2YkPd3V4kiEdIJbm5gUIyO4w==" saltValue="FRs0yZnsrTicIzGkeYrYQg==" spinCount="100000" sheet="1" formatCells="0" formatColumns="0" formatRows="0"/>
  <mergeCells count="112">
    <mergeCell ref="O71:O72"/>
    <mergeCell ref="O93:O94"/>
    <mergeCell ref="O115:O116"/>
    <mergeCell ref="O137:O138"/>
    <mergeCell ref="O159:O160"/>
    <mergeCell ref="K70:L73"/>
    <mergeCell ref="K114:L117"/>
    <mergeCell ref="K158:L161"/>
    <mergeCell ref="N114:R114"/>
    <mergeCell ref="Q159:Q160"/>
    <mergeCell ref="R159:R160"/>
    <mergeCell ref="Q115:Q116"/>
    <mergeCell ref="R115:R116"/>
    <mergeCell ref="K136:L139"/>
    <mergeCell ref="N136:R136"/>
    <mergeCell ref="N137:N138"/>
    <mergeCell ref="P137:P138"/>
    <mergeCell ref="Q137:Q138"/>
    <mergeCell ref="R137:R138"/>
    <mergeCell ref="B92:C95"/>
    <mergeCell ref="B114:C117"/>
    <mergeCell ref="B136:C139"/>
    <mergeCell ref="B158:C161"/>
    <mergeCell ref="P159:P160"/>
    <mergeCell ref="K92:L95"/>
    <mergeCell ref="P115:P116"/>
    <mergeCell ref="N159:N160"/>
    <mergeCell ref="N158:R158"/>
    <mergeCell ref="R93:R94"/>
    <mergeCell ref="N115:N116"/>
    <mergeCell ref="E159:E160"/>
    <mergeCell ref="G159:G160"/>
    <mergeCell ref="H159:H160"/>
    <mergeCell ref="I159:I160"/>
    <mergeCell ref="E158:I158"/>
    <mergeCell ref="P93:P94"/>
    <mergeCell ref="Q93:Q94"/>
    <mergeCell ref="N93:N94"/>
    <mergeCell ref="F115:F116"/>
    <mergeCell ref="F137:F138"/>
    <mergeCell ref="F159:F160"/>
    <mergeCell ref="N5:N6"/>
    <mergeCell ref="P5:P6"/>
    <mergeCell ref="Q5:Q6"/>
    <mergeCell ref="R5:R6"/>
    <mergeCell ref="N27:N28"/>
    <mergeCell ref="P27:P28"/>
    <mergeCell ref="Q27:Q28"/>
    <mergeCell ref="R27:R28"/>
    <mergeCell ref="N49:N50"/>
    <mergeCell ref="P49:P50"/>
    <mergeCell ref="Q49:Q50"/>
    <mergeCell ref="O5:O6"/>
    <mergeCell ref="O27:O28"/>
    <mergeCell ref="O49:O50"/>
    <mergeCell ref="K4:L7"/>
    <mergeCell ref="E137:E138"/>
    <mergeCell ref="G137:G138"/>
    <mergeCell ref="H137:H138"/>
    <mergeCell ref="I137:I138"/>
    <mergeCell ref="H93:H94"/>
    <mergeCell ref="E115:E116"/>
    <mergeCell ref="G115:G116"/>
    <mergeCell ref="H115:H116"/>
    <mergeCell ref="G71:G72"/>
    <mergeCell ref="H71:H72"/>
    <mergeCell ref="E93:E94"/>
    <mergeCell ref="E136:I136"/>
    <mergeCell ref="E5:E6"/>
    <mergeCell ref="G5:G6"/>
    <mergeCell ref="H5:H6"/>
    <mergeCell ref="F93:F94"/>
    <mergeCell ref="N4:R4"/>
    <mergeCell ref="N26:R26"/>
    <mergeCell ref="N48:R48"/>
    <mergeCell ref="N70:R70"/>
    <mergeCell ref="I115:I116"/>
    <mergeCell ref="I93:I94"/>
    <mergeCell ref="I71:I72"/>
    <mergeCell ref="E114:I114"/>
    <mergeCell ref="R49:R50"/>
    <mergeCell ref="N71:N72"/>
    <mergeCell ref="P71:P72"/>
    <mergeCell ref="Q71:Q72"/>
    <mergeCell ref="R71:R72"/>
    <mergeCell ref="N92:R92"/>
    <mergeCell ref="K26:L29"/>
    <mergeCell ref="K48:L51"/>
    <mergeCell ref="E92:I92"/>
    <mergeCell ref="G93:G94"/>
    <mergeCell ref="G49:G50"/>
    <mergeCell ref="H49:H50"/>
    <mergeCell ref="I49:I50"/>
    <mergeCell ref="E71:E72"/>
    <mergeCell ref="F49:F50"/>
    <mergeCell ref="F71:F72"/>
    <mergeCell ref="B4:C7"/>
    <mergeCell ref="E4:I4"/>
    <mergeCell ref="E26:I26"/>
    <mergeCell ref="E48:I48"/>
    <mergeCell ref="E70:I70"/>
    <mergeCell ref="G27:G28"/>
    <mergeCell ref="H27:H28"/>
    <mergeCell ref="I27:I28"/>
    <mergeCell ref="E49:E50"/>
    <mergeCell ref="B26:C29"/>
    <mergeCell ref="B48:C51"/>
    <mergeCell ref="B70:C73"/>
    <mergeCell ref="I5:I6"/>
    <mergeCell ref="E27:E28"/>
    <mergeCell ref="F5:F6"/>
    <mergeCell ref="F27:F28"/>
  </mergeCells>
  <hyperlinks>
    <hyperlink ref="F2" location="Content!A1" display="&lt;&lt;&lt; Back to ToC" xr:uid="{33789AB7-04F8-4B32-9639-207C8A35F3B5}"/>
  </hyperlinks>
  <pageMargins left="0.7" right="0.7" top="0.75" bottom="0.75" header="0.3" footer="0.3"/>
  <pageSetup paperSize="9" scale="39" fitToHeight="0" orientation="portrait" r:id="rId1"/>
  <headerFooter>
    <oddFooter>&amp;C_x000D_&amp;1#&amp;"Calibri"&amp;10&amp;K000000 Classification: Unclassified</oddFooter>
  </headerFooter>
  <rowBreaks count="1" manualBreakCount="1">
    <brk id="45" min="1" max="17" man="1"/>
  </rowBreaks>
  <colBreaks count="1" manualBreakCount="1">
    <brk id="10" max="17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02DA4-FB44-44A2-8746-A070E333C419}">
  <dimension ref="B2:R170"/>
  <sheetViews>
    <sheetView showGridLines="0" zoomScale="55" zoomScaleNormal="55" zoomScaleSheetLayoutView="55" workbookViewId="0">
      <selection activeCell="N52" sqref="N52:Q64"/>
    </sheetView>
  </sheetViews>
  <sheetFormatPr defaultColWidth="22.1796875" defaultRowHeight="14" outlineLevelRow="1" outlineLevelCol="1" x14ac:dyDescent="0.3"/>
  <cols>
    <col min="1" max="1" width="3.54296875" style="9" customWidth="1"/>
    <col min="2" max="2" width="3.81640625" style="493" bestFit="1" customWidth="1"/>
    <col min="3" max="3" width="69.81640625" style="9" customWidth="1"/>
    <col min="4" max="4" width="21.54296875" style="9" hidden="1" customWidth="1" outlineLevel="1"/>
    <col min="5" max="5" width="20.54296875" style="9" customWidth="1" collapsed="1"/>
    <col min="6" max="9" width="20.54296875" style="9" customWidth="1"/>
    <col min="10" max="10" width="10" style="9" customWidth="1"/>
    <col min="11" max="11" width="3.54296875" style="493" bestFit="1" customWidth="1"/>
    <col min="12" max="12" width="69.81640625" style="9" customWidth="1"/>
    <col min="13" max="13" width="21.54296875" style="9" hidden="1" customWidth="1" outlineLevel="1"/>
    <col min="14" max="14" width="20.54296875" style="9" customWidth="1" collapsed="1"/>
    <col min="15" max="18" width="20.54296875" style="9" customWidth="1"/>
    <col min="19" max="16384" width="22.1796875" style="9"/>
  </cols>
  <sheetData>
    <row r="2" spans="2:18" s="315" customFormat="1" ht="15.5" x14ac:dyDescent="0.3">
      <c r="B2" s="488"/>
      <c r="C2" s="312" t="s">
        <v>398</v>
      </c>
      <c r="D2" s="312"/>
      <c r="F2" s="324" t="s">
        <v>141</v>
      </c>
      <c r="G2" s="324"/>
      <c r="H2" s="324"/>
      <c r="K2" s="488"/>
      <c r="L2" s="312" t="str">
        <f>LEFT(N4,4)&amp;" - Financial assets that are past due or impaired"</f>
        <v>2023 - Financial assets that are past due or impaired</v>
      </c>
      <c r="M2" s="312"/>
      <c r="O2" s="324" t="s">
        <v>141</v>
      </c>
      <c r="P2" s="324"/>
      <c r="Q2" s="324"/>
    </row>
    <row r="3" spans="2:18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K3" s="488"/>
      <c r="L3" s="313" t="str">
        <f>C3</f>
        <v>Figures in thousands of GBP</v>
      </c>
      <c r="M3" s="325"/>
    </row>
    <row r="4" spans="2:18" s="315" customFormat="1" ht="14.5" customHeight="1" x14ac:dyDescent="0.3">
      <c r="B4" s="650" t="str">
        <f>_xlfn.CONCAT("Year", " ",  'Key inputs'!C31)</f>
        <v>Year 2024</v>
      </c>
      <c r="C4" s="651"/>
      <c r="D4" s="351"/>
      <c r="E4" s="673" t="str">
        <f>'Key inputs'!C32</f>
        <v>2024 UY</v>
      </c>
      <c r="F4" s="673"/>
      <c r="G4" s="673"/>
      <c r="H4" s="673"/>
      <c r="I4" s="641"/>
      <c r="K4" s="650" t="str">
        <f>_xlfn.CONCAT("Year", " ",  'Key inputs'!G31)</f>
        <v>Year 2023</v>
      </c>
      <c r="L4" s="651"/>
      <c r="M4" s="351"/>
      <c r="N4" s="673" t="str">
        <f>'Key inputs'!G32</f>
        <v>2023 UY</v>
      </c>
      <c r="O4" s="673"/>
      <c r="P4" s="673"/>
      <c r="Q4" s="673"/>
      <c r="R4" s="641"/>
    </row>
    <row r="5" spans="2:18" s="335" customFormat="1" ht="15.75" customHeight="1" x14ac:dyDescent="0.3">
      <c r="B5" s="652"/>
      <c r="C5" s="653"/>
      <c r="D5" s="334"/>
      <c r="E5" s="674" t="s">
        <v>399</v>
      </c>
      <c r="F5" s="675"/>
      <c r="G5" s="675"/>
      <c r="H5" s="676"/>
      <c r="I5" s="669" t="s">
        <v>46</v>
      </c>
      <c r="K5" s="652"/>
      <c r="L5" s="653"/>
      <c r="M5" s="334"/>
      <c r="N5" s="674" t="s">
        <v>399</v>
      </c>
      <c r="O5" s="675"/>
      <c r="P5" s="675"/>
      <c r="Q5" s="676"/>
      <c r="R5" s="669" t="s">
        <v>46</v>
      </c>
    </row>
    <row r="6" spans="2:18" s="335" customFormat="1" ht="36" customHeight="1" x14ac:dyDescent="0.3">
      <c r="B6" s="652"/>
      <c r="C6" s="653"/>
      <c r="D6" s="426" t="s">
        <v>144</v>
      </c>
      <c r="E6" s="337" t="s">
        <v>400</v>
      </c>
      <c r="F6" s="337" t="s">
        <v>401</v>
      </c>
      <c r="G6" s="337" t="s">
        <v>402</v>
      </c>
      <c r="H6" s="337" t="s">
        <v>403</v>
      </c>
      <c r="I6" s="664"/>
      <c r="K6" s="652"/>
      <c r="L6" s="653"/>
      <c r="M6" s="426" t="s">
        <v>144</v>
      </c>
      <c r="N6" s="337" t="s">
        <v>400</v>
      </c>
      <c r="O6" s="337" t="s">
        <v>401</v>
      </c>
      <c r="P6" s="337" t="s">
        <v>402</v>
      </c>
      <c r="Q6" s="337" t="s">
        <v>403</v>
      </c>
      <c r="R6" s="664"/>
    </row>
    <row r="7" spans="2:18" s="335" customFormat="1" x14ac:dyDescent="0.3">
      <c r="B7" s="654"/>
      <c r="C7" s="655"/>
      <c r="D7" s="427"/>
      <c r="E7" s="336" t="s">
        <v>145</v>
      </c>
      <c r="F7" s="336" t="s">
        <v>146</v>
      </c>
      <c r="G7" s="336" t="s">
        <v>147</v>
      </c>
      <c r="H7" s="336" t="s">
        <v>148</v>
      </c>
      <c r="I7" s="344" t="s">
        <v>149</v>
      </c>
      <c r="K7" s="654"/>
      <c r="L7" s="655"/>
      <c r="M7" s="427"/>
      <c r="N7" s="336" t="s">
        <v>145</v>
      </c>
      <c r="O7" s="336" t="s">
        <v>146</v>
      </c>
      <c r="P7" s="336" t="s">
        <v>147</v>
      </c>
      <c r="Q7" s="336" t="s">
        <v>148</v>
      </c>
      <c r="R7" s="344" t="s">
        <v>149</v>
      </c>
    </row>
    <row r="8" spans="2:18" s="335" customFormat="1" ht="14.5" x14ac:dyDescent="0.3">
      <c r="B8" s="489"/>
      <c r="C8" s="485"/>
      <c r="D8" s="427"/>
      <c r="E8" s="545"/>
      <c r="F8" s="336"/>
      <c r="G8" s="336"/>
      <c r="H8" s="336"/>
      <c r="I8" s="344"/>
      <c r="K8" s="489"/>
      <c r="L8" s="485"/>
      <c r="M8" s="427"/>
      <c r="N8" s="545"/>
      <c r="O8" s="336"/>
      <c r="P8" s="336"/>
      <c r="Q8" s="336"/>
      <c r="R8" s="344"/>
    </row>
    <row r="9" spans="2:18" s="335" customFormat="1" x14ac:dyDescent="0.3">
      <c r="B9" s="489">
        <v>1</v>
      </c>
      <c r="C9" s="547" t="s">
        <v>335</v>
      </c>
      <c r="D9" s="424" t="s">
        <v>404</v>
      </c>
      <c r="E9" s="228"/>
      <c r="F9" s="90"/>
      <c r="G9" s="90"/>
      <c r="H9" s="90"/>
      <c r="I9" s="180">
        <f t="shared" ref="I9" si="0">SUM(E9:H9)</f>
        <v>0</v>
      </c>
      <c r="K9" s="489">
        <v>1</v>
      </c>
      <c r="L9" s="547" t="s">
        <v>335</v>
      </c>
      <c r="M9" s="424" t="s">
        <v>404</v>
      </c>
      <c r="N9" s="121"/>
      <c r="O9" s="121"/>
      <c r="P9" s="94"/>
      <c r="Q9" s="94"/>
      <c r="R9" s="180">
        <f t="shared" ref="R9" si="1">SUM(N9:Q9)</f>
        <v>0</v>
      </c>
    </row>
    <row r="10" spans="2:18" x14ac:dyDescent="0.3">
      <c r="B10" s="489">
        <f t="shared" ref="B10:B17" si="2">B9+1</f>
        <v>2</v>
      </c>
      <c r="C10" s="162" t="s">
        <v>337</v>
      </c>
      <c r="D10" s="424" t="s">
        <v>404</v>
      </c>
      <c r="E10" s="90"/>
      <c r="F10" s="90"/>
      <c r="G10" s="90"/>
      <c r="H10" s="90"/>
      <c r="I10" s="180">
        <f>SUM(E10:H10)</f>
        <v>0</v>
      </c>
      <c r="K10" s="489">
        <f t="shared" ref="K10:K17" si="3">K9+1</f>
        <v>2</v>
      </c>
      <c r="L10" s="162" t="s">
        <v>337</v>
      </c>
      <c r="M10" s="424" t="s">
        <v>404</v>
      </c>
      <c r="N10" s="94"/>
      <c r="O10" s="94"/>
      <c r="P10" s="94"/>
      <c r="Q10" s="94"/>
      <c r="R10" s="180">
        <f>SUM(N10:Q10)</f>
        <v>0</v>
      </c>
    </row>
    <row r="11" spans="2:18" x14ac:dyDescent="0.3">
      <c r="B11" s="489">
        <f t="shared" si="2"/>
        <v>3</v>
      </c>
      <c r="C11" s="162" t="s">
        <v>338</v>
      </c>
      <c r="D11" s="424" t="s">
        <v>404</v>
      </c>
      <c r="E11" s="90"/>
      <c r="F11" s="90"/>
      <c r="G11" s="90"/>
      <c r="H11" s="90"/>
      <c r="I11" s="180">
        <f>SUM(E11:H11)</f>
        <v>0</v>
      </c>
      <c r="K11" s="489">
        <f t="shared" si="3"/>
        <v>3</v>
      </c>
      <c r="L11" s="162" t="s">
        <v>338</v>
      </c>
      <c r="M11" s="424" t="s">
        <v>404</v>
      </c>
      <c r="N11" s="94"/>
      <c r="O11" s="94"/>
      <c r="P11" s="94"/>
      <c r="Q11" s="94"/>
      <c r="R11" s="180">
        <f>SUM(N11:Q11)</f>
        <v>0</v>
      </c>
    </row>
    <row r="12" spans="2:18" x14ac:dyDescent="0.3">
      <c r="B12" s="489">
        <f t="shared" si="2"/>
        <v>4</v>
      </c>
      <c r="C12" s="162" t="s">
        <v>339</v>
      </c>
      <c r="D12" s="424" t="s">
        <v>404</v>
      </c>
      <c r="E12" s="90"/>
      <c r="F12" s="90"/>
      <c r="G12" s="90"/>
      <c r="H12" s="90"/>
      <c r="I12" s="180">
        <f t="shared" ref="I12:I22" si="4">SUM(E12:H12)</f>
        <v>0</v>
      </c>
      <c r="K12" s="489">
        <f t="shared" si="3"/>
        <v>4</v>
      </c>
      <c r="L12" s="162" t="s">
        <v>339</v>
      </c>
      <c r="M12" s="424" t="s">
        <v>404</v>
      </c>
      <c r="N12" s="94"/>
      <c r="O12" s="94"/>
      <c r="P12" s="94"/>
      <c r="Q12" s="94"/>
      <c r="R12" s="180">
        <f t="shared" ref="R12:R22" si="5">SUM(N12:Q12)</f>
        <v>0</v>
      </c>
    </row>
    <row r="13" spans="2:18" x14ac:dyDescent="0.3">
      <c r="B13" s="489">
        <f t="shared" si="2"/>
        <v>5</v>
      </c>
      <c r="C13" s="162" t="s">
        <v>340</v>
      </c>
      <c r="D13" s="424" t="s">
        <v>404</v>
      </c>
      <c r="E13" s="90"/>
      <c r="F13" s="90"/>
      <c r="G13" s="90"/>
      <c r="H13" s="90"/>
      <c r="I13" s="180">
        <f t="shared" si="4"/>
        <v>0</v>
      </c>
      <c r="K13" s="489">
        <f t="shared" si="3"/>
        <v>5</v>
      </c>
      <c r="L13" s="162" t="s">
        <v>340</v>
      </c>
      <c r="M13" s="424" t="s">
        <v>404</v>
      </c>
      <c r="N13" s="94"/>
      <c r="O13" s="94"/>
      <c r="P13" s="94"/>
      <c r="Q13" s="94"/>
      <c r="R13" s="180">
        <f t="shared" si="5"/>
        <v>0</v>
      </c>
    </row>
    <row r="14" spans="2:18" x14ac:dyDescent="0.3">
      <c r="B14" s="489">
        <f t="shared" si="2"/>
        <v>6</v>
      </c>
      <c r="C14" s="162" t="s">
        <v>341</v>
      </c>
      <c r="D14" s="424" t="s">
        <v>404</v>
      </c>
      <c r="E14" s="90"/>
      <c r="F14" s="90"/>
      <c r="G14" s="90"/>
      <c r="H14" s="90"/>
      <c r="I14" s="180">
        <f t="shared" si="4"/>
        <v>0</v>
      </c>
      <c r="K14" s="489">
        <f t="shared" si="3"/>
        <v>6</v>
      </c>
      <c r="L14" s="162" t="s">
        <v>341</v>
      </c>
      <c r="M14" s="424" t="s">
        <v>404</v>
      </c>
      <c r="N14" s="94"/>
      <c r="O14" s="94"/>
      <c r="P14" s="94"/>
      <c r="Q14" s="94"/>
      <c r="R14" s="180">
        <f t="shared" si="5"/>
        <v>0</v>
      </c>
    </row>
    <row r="15" spans="2:18" x14ac:dyDescent="0.3">
      <c r="B15" s="489">
        <f t="shared" si="2"/>
        <v>7</v>
      </c>
      <c r="C15" s="162" t="s">
        <v>342</v>
      </c>
      <c r="D15" s="424" t="s">
        <v>404</v>
      </c>
      <c r="E15" s="90"/>
      <c r="F15" s="90"/>
      <c r="G15" s="90"/>
      <c r="H15" s="90"/>
      <c r="I15" s="180">
        <f t="shared" si="4"/>
        <v>0</v>
      </c>
      <c r="K15" s="489">
        <f t="shared" si="3"/>
        <v>7</v>
      </c>
      <c r="L15" s="162" t="s">
        <v>342</v>
      </c>
      <c r="M15" s="424" t="s">
        <v>404</v>
      </c>
      <c r="N15" s="94"/>
      <c r="O15" s="94"/>
      <c r="P15" s="94"/>
      <c r="Q15" s="94"/>
      <c r="R15" s="180">
        <f t="shared" si="5"/>
        <v>0</v>
      </c>
    </row>
    <row r="16" spans="2:18" x14ac:dyDescent="0.3">
      <c r="B16" s="489">
        <f t="shared" si="2"/>
        <v>8</v>
      </c>
      <c r="C16" s="162" t="s">
        <v>343</v>
      </c>
      <c r="D16" s="424" t="s">
        <v>404</v>
      </c>
      <c r="E16" s="90"/>
      <c r="F16" s="90"/>
      <c r="G16" s="90"/>
      <c r="H16" s="90"/>
      <c r="I16" s="180">
        <f t="shared" si="4"/>
        <v>0</v>
      </c>
      <c r="K16" s="489">
        <f t="shared" si="3"/>
        <v>8</v>
      </c>
      <c r="L16" s="162" t="s">
        <v>343</v>
      </c>
      <c r="M16" s="424" t="s">
        <v>404</v>
      </c>
      <c r="N16" s="94"/>
      <c r="O16" s="94"/>
      <c r="P16" s="94"/>
      <c r="Q16" s="94"/>
      <c r="R16" s="180">
        <f t="shared" si="5"/>
        <v>0</v>
      </c>
    </row>
    <row r="17" spans="2:18" x14ac:dyDescent="0.3">
      <c r="B17" s="489">
        <f t="shared" si="2"/>
        <v>9</v>
      </c>
      <c r="C17" s="162" t="s">
        <v>245</v>
      </c>
      <c r="D17" s="424" t="s">
        <v>404</v>
      </c>
      <c r="E17" s="90"/>
      <c r="F17" s="90"/>
      <c r="G17" s="90"/>
      <c r="H17" s="90"/>
      <c r="I17" s="180">
        <f t="shared" si="4"/>
        <v>0</v>
      </c>
      <c r="K17" s="489">
        <f t="shared" si="3"/>
        <v>9</v>
      </c>
      <c r="L17" s="162" t="s">
        <v>245</v>
      </c>
      <c r="M17" s="424" t="s">
        <v>404</v>
      </c>
      <c r="N17" s="94"/>
      <c r="O17" s="94"/>
      <c r="P17" s="94"/>
      <c r="Q17" s="94"/>
      <c r="R17" s="180">
        <f t="shared" si="5"/>
        <v>0</v>
      </c>
    </row>
    <row r="18" spans="2:18" x14ac:dyDescent="0.3">
      <c r="B18" s="489">
        <f>B17+1</f>
        <v>10</v>
      </c>
      <c r="C18" s="161" t="s">
        <v>344</v>
      </c>
      <c r="D18" s="424" t="s">
        <v>404</v>
      </c>
      <c r="E18" s="90"/>
      <c r="F18" s="90"/>
      <c r="G18" s="90"/>
      <c r="H18" s="90"/>
      <c r="I18" s="180">
        <f t="shared" si="4"/>
        <v>0</v>
      </c>
      <c r="K18" s="489">
        <f>K17+1</f>
        <v>10</v>
      </c>
      <c r="L18" s="161" t="s">
        <v>344</v>
      </c>
      <c r="M18" s="424" t="s">
        <v>404</v>
      </c>
      <c r="N18" s="94"/>
      <c r="O18" s="94"/>
      <c r="P18" s="94"/>
      <c r="Q18" s="94"/>
      <c r="R18" s="180">
        <f t="shared" si="5"/>
        <v>0</v>
      </c>
    </row>
    <row r="19" spans="2:18" x14ac:dyDescent="0.3">
      <c r="B19" s="489">
        <f>B18+1</f>
        <v>11</v>
      </c>
      <c r="C19" s="161" t="s">
        <v>257</v>
      </c>
      <c r="D19" s="424" t="s">
        <v>404</v>
      </c>
      <c r="E19" s="90"/>
      <c r="F19" s="90"/>
      <c r="G19" s="90"/>
      <c r="H19" s="90"/>
      <c r="I19" s="180">
        <f t="shared" si="4"/>
        <v>0</v>
      </c>
      <c r="K19" s="489">
        <f>K18+1</f>
        <v>11</v>
      </c>
      <c r="L19" s="161" t="s">
        <v>257</v>
      </c>
      <c r="M19" s="424" t="s">
        <v>404</v>
      </c>
      <c r="N19" s="94"/>
      <c r="O19" s="94"/>
      <c r="P19" s="94"/>
      <c r="Q19" s="94"/>
      <c r="R19" s="180">
        <f t="shared" si="5"/>
        <v>0</v>
      </c>
    </row>
    <row r="20" spans="2:18" x14ac:dyDescent="0.3">
      <c r="B20" s="489">
        <f t="shared" ref="B20:B22" si="6">B19+1</f>
        <v>12</v>
      </c>
      <c r="C20" s="161" t="s">
        <v>259</v>
      </c>
      <c r="D20" s="424" t="s">
        <v>404</v>
      </c>
      <c r="E20" s="90"/>
      <c r="F20" s="90"/>
      <c r="G20" s="90"/>
      <c r="H20" s="90"/>
      <c r="I20" s="180">
        <f t="shared" si="4"/>
        <v>0</v>
      </c>
      <c r="K20" s="489">
        <f t="shared" ref="K20:K22" si="7">K19+1</f>
        <v>12</v>
      </c>
      <c r="L20" s="161" t="s">
        <v>259</v>
      </c>
      <c r="M20" s="424" t="s">
        <v>404</v>
      </c>
      <c r="N20" s="94"/>
      <c r="O20" s="94"/>
      <c r="P20" s="94"/>
      <c r="Q20" s="94"/>
      <c r="R20" s="180">
        <f t="shared" si="5"/>
        <v>0</v>
      </c>
    </row>
    <row r="21" spans="2:18" x14ac:dyDescent="0.3">
      <c r="B21" s="489">
        <f t="shared" si="6"/>
        <v>13</v>
      </c>
      <c r="C21" s="161" t="s">
        <v>345</v>
      </c>
      <c r="D21" s="424" t="s">
        <v>404</v>
      </c>
      <c r="E21" s="90"/>
      <c r="F21" s="90"/>
      <c r="G21" s="90"/>
      <c r="H21" s="90"/>
      <c r="I21" s="180">
        <f t="shared" si="4"/>
        <v>0</v>
      </c>
      <c r="K21" s="489">
        <f t="shared" si="7"/>
        <v>13</v>
      </c>
      <c r="L21" s="161" t="s">
        <v>345</v>
      </c>
      <c r="M21" s="424" t="s">
        <v>404</v>
      </c>
      <c r="N21" s="94"/>
      <c r="O21" s="94"/>
      <c r="P21" s="94"/>
      <c r="Q21" s="94"/>
      <c r="R21" s="180">
        <f t="shared" si="5"/>
        <v>0</v>
      </c>
    </row>
    <row r="22" spans="2:18" x14ac:dyDescent="0.3">
      <c r="B22" s="489">
        <f t="shared" si="6"/>
        <v>14</v>
      </c>
      <c r="C22" s="161" t="s">
        <v>266</v>
      </c>
      <c r="D22" s="424" t="s">
        <v>404</v>
      </c>
      <c r="E22" s="90"/>
      <c r="F22" s="90"/>
      <c r="G22" s="90"/>
      <c r="H22" s="90"/>
      <c r="I22" s="180">
        <f t="shared" si="4"/>
        <v>0</v>
      </c>
      <c r="K22" s="489">
        <f t="shared" si="7"/>
        <v>14</v>
      </c>
      <c r="L22" s="161" t="s">
        <v>266</v>
      </c>
      <c r="M22" s="424" t="s">
        <v>404</v>
      </c>
      <c r="N22" s="94"/>
      <c r="O22" s="94"/>
      <c r="P22" s="94"/>
      <c r="Q22" s="94"/>
      <c r="R22" s="180">
        <f t="shared" si="5"/>
        <v>0</v>
      </c>
    </row>
    <row r="23" spans="2:18" ht="14.5" thickBot="1" x14ac:dyDescent="0.35">
      <c r="B23" s="490">
        <f>B22+1</f>
        <v>15</v>
      </c>
      <c r="C23" s="163" t="s">
        <v>46</v>
      </c>
      <c r="D23" s="464" t="s">
        <v>404</v>
      </c>
      <c r="E23" s="177">
        <f>SUM(E10:E22)</f>
        <v>0</v>
      </c>
      <c r="F23" s="177">
        <f>SUM(F10:F22)</f>
        <v>0</v>
      </c>
      <c r="G23" s="177">
        <f>SUM(G10:G22)</f>
        <v>0</v>
      </c>
      <c r="H23" s="177">
        <f>SUM(H10:H22)</f>
        <v>0</v>
      </c>
      <c r="I23" s="180">
        <f>SUM(E23:H23)</f>
        <v>0</v>
      </c>
      <c r="K23" s="490">
        <f>K22+1</f>
        <v>15</v>
      </c>
      <c r="L23" s="163" t="s">
        <v>46</v>
      </c>
      <c r="M23" s="464" t="s">
        <v>404</v>
      </c>
      <c r="N23" s="177">
        <f>SUM(N10:N22)</f>
        <v>0</v>
      </c>
      <c r="O23" s="177">
        <f>SUM(O10:O22)</f>
        <v>0</v>
      </c>
      <c r="P23" s="177">
        <f>SUM(P10:P22)</f>
        <v>0</v>
      </c>
      <c r="Q23" s="177">
        <f>SUM(Q10:Q22)</f>
        <v>0</v>
      </c>
      <c r="R23" s="180">
        <f>SUM(N23:Q23)</f>
        <v>0</v>
      </c>
    </row>
    <row r="24" spans="2:18" ht="14.5" thickBot="1" x14ac:dyDescent="0.35"/>
    <row r="25" spans="2:18" x14ac:dyDescent="0.3">
      <c r="B25" s="650" t="str">
        <f>B4</f>
        <v>Year 2024</v>
      </c>
      <c r="C25" s="651"/>
      <c r="D25" s="351"/>
      <c r="E25" s="673" t="str">
        <f>'Key inputs'!D32</f>
        <v>2023 UY</v>
      </c>
      <c r="F25" s="673"/>
      <c r="G25" s="673"/>
      <c r="H25" s="673"/>
      <c r="I25" s="641"/>
      <c r="K25" s="650" t="str">
        <f>K4</f>
        <v>Year 2023</v>
      </c>
      <c r="L25" s="651"/>
      <c r="M25" s="351"/>
      <c r="N25" s="673" t="str">
        <f>'Key inputs'!H32</f>
        <v>2022 UY</v>
      </c>
      <c r="O25" s="673"/>
      <c r="P25" s="673"/>
      <c r="Q25" s="673"/>
      <c r="R25" s="641"/>
    </row>
    <row r="26" spans="2:18" ht="15" customHeight="1" x14ac:dyDescent="0.3">
      <c r="B26" s="652"/>
      <c r="C26" s="653"/>
      <c r="D26" s="334"/>
      <c r="E26" s="674" t="s">
        <v>399</v>
      </c>
      <c r="F26" s="675"/>
      <c r="G26" s="675"/>
      <c r="H26" s="676"/>
      <c r="I26" s="669" t="s">
        <v>46</v>
      </c>
      <c r="K26" s="652"/>
      <c r="L26" s="653"/>
      <c r="M26" s="334"/>
      <c r="N26" s="674" t="s">
        <v>399</v>
      </c>
      <c r="O26" s="675"/>
      <c r="P26" s="675"/>
      <c r="Q26" s="676"/>
      <c r="R26" s="669" t="s">
        <v>46</v>
      </c>
    </row>
    <row r="27" spans="2:18" ht="28" x14ac:dyDescent="0.3">
      <c r="B27" s="652"/>
      <c r="C27" s="653"/>
      <c r="D27" s="426" t="s">
        <v>144</v>
      </c>
      <c r="E27" s="337" t="s">
        <v>400</v>
      </c>
      <c r="F27" s="337" t="s">
        <v>401</v>
      </c>
      <c r="G27" s="337" t="s">
        <v>402</v>
      </c>
      <c r="H27" s="337" t="s">
        <v>403</v>
      </c>
      <c r="I27" s="664"/>
      <c r="K27" s="652"/>
      <c r="L27" s="653"/>
      <c r="M27" s="426" t="s">
        <v>144</v>
      </c>
      <c r="N27" s="337" t="s">
        <v>400</v>
      </c>
      <c r="O27" s="337" t="s">
        <v>401</v>
      </c>
      <c r="P27" s="337" t="s">
        <v>402</v>
      </c>
      <c r="Q27" s="337" t="s">
        <v>403</v>
      </c>
      <c r="R27" s="664"/>
    </row>
    <row r="28" spans="2:18" x14ac:dyDescent="0.3">
      <c r="B28" s="654"/>
      <c r="C28" s="655"/>
      <c r="D28" s="427"/>
      <c r="E28" s="336" t="s">
        <v>150</v>
      </c>
      <c r="F28" s="336" t="s">
        <v>151</v>
      </c>
      <c r="G28" s="336" t="s">
        <v>152</v>
      </c>
      <c r="H28" s="336" t="s">
        <v>346</v>
      </c>
      <c r="I28" s="344" t="s">
        <v>347</v>
      </c>
      <c r="K28" s="654"/>
      <c r="L28" s="655"/>
      <c r="M28" s="427"/>
      <c r="N28" s="336" t="s">
        <v>150</v>
      </c>
      <c r="O28" s="336" t="s">
        <v>151</v>
      </c>
      <c r="P28" s="336" t="s">
        <v>152</v>
      </c>
      <c r="Q28" s="336" t="s">
        <v>346</v>
      </c>
      <c r="R28" s="344" t="s">
        <v>347</v>
      </c>
    </row>
    <row r="29" spans="2:18" s="335" customFormat="1" ht="14.5" x14ac:dyDescent="0.3">
      <c r="B29" s="489"/>
      <c r="C29" s="485"/>
      <c r="D29" s="427"/>
      <c r="E29" s="545"/>
      <c r="F29" s="336"/>
      <c r="G29" s="336"/>
      <c r="H29" s="336"/>
      <c r="I29" s="344"/>
      <c r="K29" s="489"/>
      <c r="L29" s="485"/>
      <c r="M29" s="427"/>
      <c r="N29" s="545"/>
      <c r="O29" s="336"/>
      <c r="P29" s="336"/>
      <c r="Q29" s="336"/>
      <c r="R29" s="344"/>
    </row>
    <row r="30" spans="2:18" s="335" customFormat="1" x14ac:dyDescent="0.3">
      <c r="B30" s="489">
        <v>1</v>
      </c>
      <c r="C30" s="547" t="s">
        <v>335</v>
      </c>
      <c r="D30" s="424" t="s">
        <v>404</v>
      </c>
      <c r="E30" s="228"/>
      <c r="F30" s="90"/>
      <c r="G30" s="90"/>
      <c r="H30" s="90"/>
      <c r="I30" s="180">
        <f t="shared" ref="I30" si="8">SUM(E30:H30)</f>
        <v>0</v>
      </c>
      <c r="K30" s="489">
        <v>1</v>
      </c>
      <c r="L30" s="547" t="s">
        <v>335</v>
      </c>
      <c r="M30" s="424" t="s">
        <v>404</v>
      </c>
      <c r="N30" s="121"/>
      <c r="O30" s="121"/>
      <c r="P30" s="94"/>
      <c r="Q30" s="94"/>
      <c r="R30" s="180">
        <f t="shared" ref="R30" si="9">SUM(N30:Q30)</f>
        <v>0</v>
      </c>
    </row>
    <row r="31" spans="2:18" x14ac:dyDescent="0.3">
      <c r="B31" s="489">
        <f t="shared" ref="B31:B38" si="10">B30+1</f>
        <v>2</v>
      </c>
      <c r="C31" s="162" t="s">
        <v>337</v>
      </c>
      <c r="D31" s="424" t="s">
        <v>404</v>
      </c>
      <c r="E31" s="90"/>
      <c r="F31" s="90"/>
      <c r="G31" s="90"/>
      <c r="H31" s="90"/>
      <c r="I31" s="180">
        <f>SUM(E31:H31)</f>
        <v>0</v>
      </c>
      <c r="K31" s="489">
        <f t="shared" ref="K31:K38" si="11">K30+1</f>
        <v>2</v>
      </c>
      <c r="L31" s="162" t="s">
        <v>337</v>
      </c>
      <c r="M31" s="424" t="s">
        <v>404</v>
      </c>
      <c r="N31" s="94"/>
      <c r="O31" s="94"/>
      <c r="P31" s="94"/>
      <c r="Q31" s="94"/>
      <c r="R31" s="180">
        <f>SUM(N31:Q31)</f>
        <v>0</v>
      </c>
    </row>
    <row r="32" spans="2:18" x14ac:dyDescent="0.3">
      <c r="B32" s="489">
        <f t="shared" si="10"/>
        <v>3</v>
      </c>
      <c r="C32" s="162" t="s">
        <v>338</v>
      </c>
      <c r="D32" s="424" t="s">
        <v>404</v>
      </c>
      <c r="E32" s="90"/>
      <c r="F32" s="90"/>
      <c r="G32" s="90"/>
      <c r="H32" s="90"/>
      <c r="I32" s="180">
        <f t="shared" ref="I32:I43" si="12">SUM(E32:H32)</f>
        <v>0</v>
      </c>
      <c r="K32" s="489">
        <f t="shared" si="11"/>
        <v>3</v>
      </c>
      <c r="L32" s="162" t="s">
        <v>338</v>
      </c>
      <c r="M32" s="424" t="s">
        <v>404</v>
      </c>
      <c r="N32" s="94"/>
      <c r="O32" s="94"/>
      <c r="P32" s="94"/>
      <c r="Q32" s="94"/>
      <c r="R32" s="180">
        <f t="shared" ref="R32:R43" si="13">SUM(N32:Q32)</f>
        <v>0</v>
      </c>
    </row>
    <row r="33" spans="2:18" x14ac:dyDescent="0.3">
      <c r="B33" s="489">
        <f t="shared" si="10"/>
        <v>4</v>
      </c>
      <c r="C33" s="162" t="s">
        <v>339</v>
      </c>
      <c r="D33" s="424" t="s">
        <v>404</v>
      </c>
      <c r="E33" s="90"/>
      <c r="F33" s="90"/>
      <c r="G33" s="90"/>
      <c r="H33" s="90"/>
      <c r="I33" s="180">
        <f t="shared" si="12"/>
        <v>0</v>
      </c>
      <c r="K33" s="489">
        <f t="shared" si="11"/>
        <v>4</v>
      </c>
      <c r="L33" s="162" t="s">
        <v>339</v>
      </c>
      <c r="M33" s="424" t="s">
        <v>404</v>
      </c>
      <c r="N33" s="94"/>
      <c r="O33" s="94"/>
      <c r="P33" s="94"/>
      <c r="Q33" s="94"/>
      <c r="R33" s="180">
        <f t="shared" si="13"/>
        <v>0</v>
      </c>
    </row>
    <row r="34" spans="2:18" x14ac:dyDescent="0.3">
      <c r="B34" s="489">
        <f t="shared" si="10"/>
        <v>5</v>
      </c>
      <c r="C34" s="162" t="s">
        <v>340</v>
      </c>
      <c r="D34" s="424" t="s">
        <v>404</v>
      </c>
      <c r="E34" s="90"/>
      <c r="F34" s="90"/>
      <c r="G34" s="90"/>
      <c r="H34" s="90"/>
      <c r="I34" s="180">
        <f t="shared" si="12"/>
        <v>0</v>
      </c>
      <c r="K34" s="489">
        <f t="shared" si="11"/>
        <v>5</v>
      </c>
      <c r="L34" s="162" t="s">
        <v>340</v>
      </c>
      <c r="M34" s="424" t="s">
        <v>404</v>
      </c>
      <c r="N34" s="94"/>
      <c r="O34" s="94"/>
      <c r="P34" s="94"/>
      <c r="Q34" s="94"/>
      <c r="R34" s="180">
        <f t="shared" si="13"/>
        <v>0</v>
      </c>
    </row>
    <row r="35" spans="2:18" x14ac:dyDescent="0.3">
      <c r="B35" s="489">
        <f t="shared" si="10"/>
        <v>6</v>
      </c>
      <c r="C35" s="162" t="s">
        <v>341</v>
      </c>
      <c r="D35" s="424" t="s">
        <v>404</v>
      </c>
      <c r="E35" s="90"/>
      <c r="F35" s="90"/>
      <c r="G35" s="90"/>
      <c r="H35" s="90"/>
      <c r="I35" s="180">
        <f t="shared" si="12"/>
        <v>0</v>
      </c>
      <c r="K35" s="489">
        <f t="shared" si="11"/>
        <v>6</v>
      </c>
      <c r="L35" s="162" t="s">
        <v>341</v>
      </c>
      <c r="M35" s="424" t="s">
        <v>404</v>
      </c>
      <c r="N35" s="94"/>
      <c r="O35" s="94"/>
      <c r="P35" s="94"/>
      <c r="Q35" s="94"/>
      <c r="R35" s="180">
        <f t="shared" si="13"/>
        <v>0</v>
      </c>
    </row>
    <row r="36" spans="2:18" x14ac:dyDescent="0.3">
      <c r="B36" s="489">
        <f t="shared" si="10"/>
        <v>7</v>
      </c>
      <c r="C36" s="162" t="s">
        <v>342</v>
      </c>
      <c r="D36" s="424" t="s">
        <v>404</v>
      </c>
      <c r="E36" s="90"/>
      <c r="F36" s="90"/>
      <c r="G36" s="90"/>
      <c r="H36" s="90"/>
      <c r="I36" s="180">
        <f t="shared" si="12"/>
        <v>0</v>
      </c>
      <c r="K36" s="489">
        <f t="shared" si="11"/>
        <v>7</v>
      </c>
      <c r="L36" s="162" t="s">
        <v>342</v>
      </c>
      <c r="M36" s="424" t="s">
        <v>404</v>
      </c>
      <c r="N36" s="94"/>
      <c r="O36" s="94"/>
      <c r="P36" s="94"/>
      <c r="Q36" s="94"/>
      <c r="R36" s="180">
        <f t="shared" si="13"/>
        <v>0</v>
      </c>
    </row>
    <row r="37" spans="2:18" x14ac:dyDescent="0.3">
      <c r="B37" s="489">
        <f t="shared" si="10"/>
        <v>8</v>
      </c>
      <c r="C37" s="162" t="s">
        <v>343</v>
      </c>
      <c r="D37" s="424" t="s">
        <v>404</v>
      </c>
      <c r="E37" s="90"/>
      <c r="F37" s="90"/>
      <c r="G37" s="90"/>
      <c r="H37" s="90"/>
      <c r="I37" s="180">
        <f t="shared" si="12"/>
        <v>0</v>
      </c>
      <c r="K37" s="489">
        <f t="shared" si="11"/>
        <v>8</v>
      </c>
      <c r="L37" s="162" t="s">
        <v>343</v>
      </c>
      <c r="M37" s="424" t="s">
        <v>404</v>
      </c>
      <c r="N37" s="94"/>
      <c r="O37" s="94"/>
      <c r="P37" s="94"/>
      <c r="Q37" s="94"/>
      <c r="R37" s="180">
        <f t="shared" si="13"/>
        <v>0</v>
      </c>
    </row>
    <row r="38" spans="2:18" x14ac:dyDescent="0.3">
      <c r="B38" s="489">
        <f t="shared" si="10"/>
        <v>9</v>
      </c>
      <c r="C38" s="162" t="s">
        <v>245</v>
      </c>
      <c r="D38" s="424" t="s">
        <v>404</v>
      </c>
      <c r="E38" s="90"/>
      <c r="F38" s="90"/>
      <c r="G38" s="90"/>
      <c r="H38" s="90"/>
      <c r="I38" s="180">
        <f t="shared" si="12"/>
        <v>0</v>
      </c>
      <c r="K38" s="489">
        <f t="shared" si="11"/>
        <v>9</v>
      </c>
      <c r="L38" s="162" t="s">
        <v>245</v>
      </c>
      <c r="M38" s="424" t="s">
        <v>404</v>
      </c>
      <c r="N38" s="94"/>
      <c r="O38" s="94"/>
      <c r="P38" s="94"/>
      <c r="Q38" s="94"/>
      <c r="R38" s="180">
        <f t="shared" si="13"/>
        <v>0</v>
      </c>
    </row>
    <row r="39" spans="2:18" x14ac:dyDescent="0.3">
      <c r="B39" s="489">
        <f>B38+1</f>
        <v>10</v>
      </c>
      <c r="C39" s="161" t="s">
        <v>344</v>
      </c>
      <c r="D39" s="424" t="s">
        <v>404</v>
      </c>
      <c r="E39" s="90"/>
      <c r="F39" s="90"/>
      <c r="G39" s="90"/>
      <c r="H39" s="90"/>
      <c r="I39" s="180">
        <f t="shared" si="12"/>
        <v>0</v>
      </c>
      <c r="K39" s="489">
        <f>K38+1</f>
        <v>10</v>
      </c>
      <c r="L39" s="161" t="s">
        <v>344</v>
      </c>
      <c r="M39" s="424" t="s">
        <v>404</v>
      </c>
      <c r="N39" s="94"/>
      <c r="O39" s="94"/>
      <c r="P39" s="94"/>
      <c r="Q39" s="94"/>
      <c r="R39" s="180">
        <f t="shared" si="13"/>
        <v>0</v>
      </c>
    </row>
    <row r="40" spans="2:18" x14ac:dyDescent="0.3">
      <c r="B40" s="489">
        <f>B39+1</f>
        <v>11</v>
      </c>
      <c r="C40" s="161" t="s">
        <v>257</v>
      </c>
      <c r="D40" s="424" t="s">
        <v>404</v>
      </c>
      <c r="E40" s="90"/>
      <c r="F40" s="90"/>
      <c r="G40" s="90"/>
      <c r="H40" s="90"/>
      <c r="I40" s="180">
        <f t="shared" si="12"/>
        <v>0</v>
      </c>
      <c r="K40" s="489">
        <f>K39+1</f>
        <v>11</v>
      </c>
      <c r="L40" s="161" t="s">
        <v>257</v>
      </c>
      <c r="M40" s="424" t="s">
        <v>404</v>
      </c>
      <c r="N40" s="94"/>
      <c r="O40" s="94"/>
      <c r="P40" s="94"/>
      <c r="Q40" s="94"/>
      <c r="R40" s="180">
        <f t="shared" si="13"/>
        <v>0</v>
      </c>
    </row>
    <row r="41" spans="2:18" x14ac:dyDescent="0.3">
      <c r="B41" s="489">
        <f t="shared" ref="B41:B43" si="14">B40+1</f>
        <v>12</v>
      </c>
      <c r="C41" s="161" t="s">
        <v>259</v>
      </c>
      <c r="D41" s="424" t="s">
        <v>404</v>
      </c>
      <c r="E41" s="90"/>
      <c r="F41" s="90"/>
      <c r="G41" s="90"/>
      <c r="H41" s="90"/>
      <c r="I41" s="180">
        <f t="shared" si="12"/>
        <v>0</v>
      </c>
      <c r="K41" s="489">
        <f t="shared" ref="K41:K43" si="15">K40+1</f>
        <v>12</v>
      </c>
      <c r="L41" s="161" t="s">
        <v>259</v>
      </c>
      <c r="M41" s="424" t="s">
        <v>404</v>
      </c>
      <c r="N41" s="94"/>
      <c r="O41" s="94"/>
      <c r="P41" s="94"/>
      <c r="Q41" s="94"/>
      <c r="R41" s="180">
        <f t="shared" si="13"/>
        <v>0</v>
      </c>
    </row>
    <row r="42" spans="2:18" x14ac:dyDescent="0.3">
      <c r="B42" s="489">
        <f t="shared" si="14"/>
        <v>13</v>
      </c>
      <c r="C42" s="161" t="s">
        <v>345</v>
      </c>
      <c r="D42" s="424" t="s">
        <v>404</v>
      </c>
      <c r="E42" s="90"/>
      <c r="F42" s="90"/>
      <c r="G42" s="90"/>
      <c r="H42" s="90"/>
      <c r="I42" s="180">
        <f t="shared" si="12"/>
        <v>0</v>
      </c>
      <c r="K42" s="489">
        <f t="shared" si="15"/>
        <v>13</v>
      </c>
      <c r="L42" s="161" t="s">
        <v>345</v>
      </c>
      <c r="M42" s="424" t="s">
        <v>404</v>
      </c>
      <c r="N42" s="94"/>
      <c r="O42" s="94"/>
      <c r="P42" s="94"/>
      <c r="Q42" s="94"/>
      <c r="R42" s="180">
        <f t="shared" si="13"/>
        <v>0</v>
      </c>
    </row>
    <row r="43" spans="2:18" x14ac:dyDescent="0.3">
      <c r="B43" s="489">
        <f t="shared" si="14"/>
        <v>14</v>
      </c>
      <c r="C43" s="161" t="s">
        <v>266</v>
      </c>
      <c r="D43" s="424" t="s">
        <v>404</v>
      </c>
      <c r="E43" s="90"/>
      <c r="F43" s="90"/>
      <c r="G43" s="90"/>
      <c r="H43" s="90"/>
      <c r="I43" s="180">
        <f t="shared" si="12"/>
        <v>0</v>
      </c>
      <c r="K43" s="489">
        <f t="shared" si="15"/>
        <v>14</v>
      </c>
      <c r="L43" s="161" t="s">
        <v>266</v>
      </c>
      <c r="M43" s="424" t="s">
        <v>404</v>
      </c>
      <c r="N43" s="94"/>
      <c r="O43" s="94"/>
      <c r="P43" s="94"/>
      <c r="Q43" s="94"/>
      <c r="R43" s="180">
        <f t="shared" si="13"/>
        <v>0</v>
      </c>
    </row>
    <row r="44" spans="2:18" ht="14.5" thickBot="1" x14ac:dyDescent="0.35">
      <c r="B44" s="490">
        <f>B43+1</f>
        <v>15</v>
      </c>
      <c r="C44" s="163" t="s">
        <v>46</v>
      </c>
      <c r="D44" s="464" t="s">
        <v>404</v>
      </c>
      <c r="E44" s="177">
        <f>SUM(E31:E43)</f>
        <v>0</v>
      </c>
      <c r="F44" s="177">
        <f>SUM(F31:F43)</f>
        <v>0</v>
      </c>
      <c r="G44" s="177">
        <f>SUM(G31:G43)</f>
        <v>0</v>
      </c>
      <c r="H44" s="177">
        <f>SUM(H31:H43)</f>
        <v>0</v>
      </c>
      <c r="I44" s="180">
        <f>SUM(E44:H44)</f>
        <v>0</v>
      </c>
      <c r="K44" s="490">
        <f>K43+1</f>
        <v>15</v>
      </c>
      <c r="L44" s="163" t="s">
        <v>46</v>
      </c>
      <c r="M44" s="464" t="s">
        <v>404</v>
      </c>
      <c r="N44" s="177">
        <f>SUM(N31:N43)</f>
        <v>0</v>
      </c>
      <c r="O44" s="177">
        <f>SUM(O31:O43)</f>
        <v>0</v>
      </c>
      <c r="P44" s="177">
        <f>SUM(P31:P43)</f>
        <v>0</v>
      </c>
      <c r="Q44" s="177">
        <f>SUM(Q31:Q43)</f>
        <v>0</v>
      </c>
      <c r="R44" s="180">
        <f>SUM(N44:Q44)</f>
        <v>0</v>
      </c>
    </row>
    <row r="45" spans="2:18" ht="14.5" thickBot="1" x14ac:dyDescent="0.35"/>
    <row r="46" spans="2:18" x14ac:dyDescent="0.3">
      <c r="B46" s="650" t="str">
        <f>B25</f>
        <v>Year 2024</v>
      </c>
      <c r="C46" s="651"/>
      <c r="D46" s="351"/>
      <c r="E46" s="673" t="str">
        <f>'Key inputs'!H32</f>
        <v>2022 UY</v>
      </c>
      <c r="F46" s="673"/>
      <c r="G46" s="673"/>
      <c r="H46" s="673"/>
      <c r="I46" s="641"/>
      <c r="K46" s="650" t="str">
        <f>K25</f>
        <v>Year 2023</v>
      </c>
      <c r="L46" s="651"/>
      <c r="M46" s="351"/>
      <c r="N46" s="673" t="str">
        <f>'Key inputs'!I32</f>
        <v>2021 UY</v>
      </c>
      <c r="O46" s="673"/>
      <c r="P46" s="673"/>
      <c r="Q46" s="673"/>
      <c r="R46" s="641"/>
    </row>
    <row r="47" spans="2:18" ht="15" customHeight="1" x14ac:dyDescent="0.3">
      <c r="B47" s="652"/>
      <c r="C47" s="653"/>
      <c r="D47" s="334"/>
      <c r="E47" s="674" t="s">
        <v>399</v>
      </c>
      <c r="F47" s="675"/>
      <c r="G47" s="675"/>
      <c r="H47" s="676"/>
      <c r="I47" s="669" t="s">
        <v>46</v>
      </c>
      <c r="K47" s="652"/>
      <c r="L47" s="653"/>
      <c r="M47" s="334"/>
      <c r="N47" s="674" t="s">
        <v>399</v>
      </c>
      <c r="O47" s="675"/>
      <c r="P47" s="675"/>
      <c r="Q47" s="676"/>
      <c r="R47" s="669" t="s">
        <v>46</v>
      </c>
    </row>
    <row r="48" spans="2:18" ht="28" x14ac:dyDescent="0.3">
      <c r="B48" s="652"/>
      <c r="C48" s="653"/>
      <c r="D48" s="426" t="s">
        <v>144</v>
      </c>
      <c r="E48" s="337" t="s">
        <v>400</v>
      </c>
      <c r="F48" s="337" t="s">
        <v>401</v>
      </c>
      <c r="G48" s="337" t="s">
        <v>402</v>
      </c>
      <c r="H48" s="337" t="s">
        <v>403</v>
      </c>
      <c r="I48" s="664"/>
      <c r="K48" s="652"/>
      <c r="L48" s="653"/>
      <c r="M48" s="426" t="s">
        <v>144</v>
      </c>
      <c r="N48" s="337" t="s">
        <v>400</v>
      </c>
      <c r="O48" s="337" t="s">
        <v>401</v>
      </c>
      <c r="P48" s="337" t="s">
        <v>402</v>
      </c>
      <c r="Q48" s="337" t="s">
        <v>403</v>
      </c>
      <c r="R48" s="664"/>
    </row>
    <row r="49" spans="2:18" x14ac:dyDescent="0.3">
      <c r="B49" s="654"/>
      <c r="C49" s="655"/>
      <c r="D49" s="427"/>
      <c r="E49" s="336" t="s">
        <v>348</v>
      </c>
      <c r="F49" s="336" t="s">
        <v>349</v>
      </c>
      <c r="G49" s="336" t="s">
        <v>350</v>
      </c>
      <c r="H49" s="336" t="s">
        <v>351</v>
      </c>
      <c r="I49" s="344" t="s">
        <v>352</v>
      </c>
      <c r="K49" s="654"/>
      <c r="L49" s="655"/>
      <c r="M49" s="427"/>
      <c r="N49" s="336" t="s">
        <v>348</v>
      </c>
      <c r="O49" s="336" t="s">
        <v>349</v>
      </c>
      <c r="P49" s="336" t="s">
        <v>350</v>
      </c>
      <c r="Q49" s="336" t="s">
        <v>351</v>
      </c>
      <c r="R49" s="344" t="s">
        <v>352</v>
      </c>
    </row>
    <row r="50" spans="2:18" s="335" customFormat="1" ht="14.5" x14ac:dyDescent="0.3">
      <c r="B50" s="489"/>
      <c r="C50" s="485"/>
      <c r="D50" s="427"/>
      <c r="E50" s="545"/>
      <c r="F50" s="336"/>
      <c r="G50" s="336"/>
      <c r="H50" s="336"/>
      <c r="I50" s="344"/>
      <c r="K50" s="489"/>
      <c r="L50" s="485"/>
      <c r="M50" s="427"/>
      <c r="N50" s="545"/>
      <c r="O50" s="336"/>
      <c r="P50" s="336"/>
      <c r="Q50" s="336"/>
      <c r="R50" s="344"/>
    </row>
    <row r="51" spans="2:18" s="335" customFormat="1" x14ac:dyDescent="0.3">
      <c r="B51" s="489">
        <v>1</v>
      </c>
      <c r="C51" s="547" t="s">
        <v>335</v>
      </c>
      <c r="D51" s="424" t="s">
        <v>404</v>
      </c>
      <c r="E51" s="228"/>
      <c r="F51" s="90"/>
      <c r="G51" s="90"/>
      <c r="H51" s="90"/>
      <c r="I51" s="180">
        <f t="shared" ref="I51" si="16">SUM(E51:H51)</f>
        <v>0</v>
      </c>
      <c r="K51" s="489">
        <v>1</v>
      </c>
      <c r="L51" s="547" t="s">
        <v>335</v>
      </c>
      <c r="M51" s="424" t="s">
        <v>404</v>
      </c>
      <c r="N51" s="121"/>
      <c r="O51" s="121"/>
      <c r="P51" s="94"/>
      <c r="Q51" s="94"/>
      <c r="R51" s="180">
        <f t="shared" ref="R51" si="17">SUM(N51:Q51)</f>
        <v>0</v>
      </c>
    </row>
    <row r="52" spans="2:18" x14ac:dyDescent="0.3">
      <c r="B52" s="489">
        <f t="shared" ref="B52:B59" si="18">B51+1</f>
        <v>2</v>
      </c>
      <c r="C52" s="162" t="s">
        <v>337</v>
      </c>
      <c r="D52" s="424" t="s">
        <v>404</v>
      </c>
      <c r="E52" s="90"/>
      <c r="F52" s="90"/>
      <c r="G52" s="90"/>
      <c r="H52" s="90"/>
      <c r="I52" s="180">
        <f>SUM(E52:H52)</f>
        <v>0</v>
      </c>
      <c r="K52" s="489">
        <f t="shared" ref="K52:K59" si="19">K51+1</f>
        <v>2</v>
      </c>
      <c r="L52" s="162" t="s">
        <v>337</v>
      </c>
      <c r="M52" s="424" t="s">
        <v>404</v>
      </c>
      <c r="N52" s="94"/>
      <c r="O52" s="94"/>
      <c r="P52" s="94"/>
      <c r="Q52" s="94"/>
      <c r="R52" s="180">
        <f>SUM(N52:Q52)</f>
        <v>0</v>
      </c>
    </row>
    <row r="53" spans="2:18" x14ac:dyDescent="0.3">
      <c r="B53" s="489">
        <f t="shared" si="18"/>
        <v>3</v>
      </c>
      <c r="C53" s="162" t="s">
        <v>338</v>
      </c>
      <c r="D53" s="424" t="s">
        <v>404</v>
      </c>
      <c r="E53" s="90"/>
      <c r="F53" s="90"/>
      <c r="G53" s="90"/>
      <c r="H53" s="90"/>
      <c r="I53" s="180">
        <f t="shared" ref="I53:I63" si="20">SUM(E53:H53)</f>
        <v>0</v>
      </c>
      <c r="K53" s="489">
        <f t="shared" si="19"/>
        <v>3</v>
      </c>
      <c r="L53" s="162" t="s">
        <v>338</v>
      </c>
      <c r="M53" s="424" t="s">
        <v>404</v>
      </c>
      <c r="N53" s="94"/>
      <c r="O53" s="94"/>
      <c r="P53" s="94"/>
      <c r="Q53" s="94"/>
      <c r="R53" s="180">
        <f t="shared" ref="R53:R63" si="21">SUM(N53:Q53)</f>
        <v>0</v>
      </c>
    </row>
    <row r="54" spans="2:18" x14ac:dyDescent="0.3">
      <c r="B54" s="489">
        <f t="shared" si="18"/>
        <v>4</v>
      </c>
      <c r="C54" s="162" t="s">
        <v>339</v>
      </c>
      <c r="D54" s="424" t="s">
        <v>404</v>
      </c>
      <c r="E54" s="90"/>
      <c r="F54" s="90"/>
      <c r="G54" s="90"/>
      <c r="H54" s="90"/>
      <c r="I54" s="180">
        <f t="shared" si="20"/>
        <v>0</v>
      </c>
      <c r="K54" s="489">
        <f t="shared" si="19"/>
        <v>4</v>
      </c>
      <c r="L54" s="162" t="s">
        <v>339</v>
      </c>
      <c r="M54" s="424" t="s">
        <v>404</v>
      </c>
      <c r="N54" s="94"/>
      <c r="O54" s="94"/>
      <c r="P54" s="94"/>
      <c r="Q54" s="94"/>
      <c r="R54" s="180">
        <f t="shared" si="21"/>
        <v>0</v>
      </c>
    </row>
    <row r="55" spans="2:18" x14ac:dyDescent="0.3">
      <c r="B55" s="489">
        <f t="shared" si="18"/>
        <v>5</v>
      </c>
      <c r="C55" s="162" t="s">
        <v>340</v>
      </c>
      <c r="D55" s="424" t="s">
        <v>404</v>
      </c>
      <c r="E55" s="90"/>
      <c r="F55" s="90"/>
      <c r="G55" s="90"/>
      <c r="H55" s="90"/>
      <c r="I55" s="180">
        <f t="shared" si="20"/>
        <v>0</v>
      </c>
      <c r="K55" s="489">
        <f t="shared" si="19"/>
        <v>5</v>
      </c>
      <c r="L55" s="162" t="s">
        <v>340</v>
      </c>
      <c r="M55" s="424" t="s">
        <v>404</v>
      </c>
      <c r="N55" s="94"/>
      <c r="O55" s="94"/>
      <c r="P55" s="94"/>
      <c r="Q55" s="94"/>
      <c r="R55" s="180">
        <f t="shared" si="21"/>
        <v>0</v>
      </c>
    </row>
    <row r="56" spans="2:18" x14ac:dyDescent="0.3">
      <c r="B56" s="489">
        <f t="shared" si="18"/>
        <v>6</v>
      </c>
      <c r="C56" s="162" t="s">
        <v>341</v>
      </c>
      <c r="D56" s="424" t="s">
        <v>404</v>
      </c>
      <c r="E56" s="90"/>
      <c r="F56" s="90"/>
      <c r="G56" s="90"/>
      <c r="H56" s="90"/>
      <c r="I56" s="180">
        <f t="shared" si="20"/>
        <v>0</v>
      </c>
      <c r="K56" s="489">
        <f t="shared" si="19"/>
        <v>6</v>
      </c>
      <c r="L56" s="162" t="s">
        <v>341</v>
      </c>
      <c r="M56" s="424" t="s">
        <v>404</v>
      </c>
      <c r="N56" s="94"/>
      <c r="O56" s="94"/>
      <c r="P56" s="94"/>
      <c r="Q56" s="94"/>
      <c r="R56" s="180">
        <f t="shared" si="21"/>
        <v>0</v>
      </c>
    </row>
    <row r="57" spans="2:18" x14ac:dyDescent="0.3">
      <c r="B57" s="489">
        <f t="shared" si="18"/>
        <v>7</v>
      </c>
      <c r="C57" s="162" t="s">
        <v>342</v>
      </c>
      <c r="D57" s="424" t="s">
        <v>404</v>
      </c>
      <c r="E57" s="90"/>
      <c r="F57" s="90"/>
      <c r="G57" s="90"/>
      <c r="H57" s="90"/>
      <c r="I57" s="180">
        <f t="shared" si="20"/>
        <v>0</v>
      </c>
      <c r="K57" s="489">
        <f t="shared" si="19"/>
        <v>7</v>
      </c>
      <c r="L57" s="162" t="s">
        <v>342</v>
      </c>
      <c r="M57" s="424" t="s">
        <v>404</v>
      </c>
      <c r="N57" s="94"/>
      <c r="O57" s="94"/>
      <c r="P57" s="94"/>
      <c r="Q57" s="94"/>
      <c r="R57" s="180">
        <f t="shared" si="21"/>
        <v>0</v>
      </c>
    </row>
    <row r="58" spans="2:18" x14ac:dyDescent="0.3">
      <c r="B58" s="489">
        <f t="shared" si="18"/>
        <v>8</v>
      </c>
      <c r="C58" s="162" t="s">
        <v>343</v>
      </c>
      <c r="D58" s="424" t="s">
        <v>404</v>
      </c>
      <c r="E58" s="90"/>
      <c r="F58" s="90"/>
      <c r="G58" s="90"/>
      <c r="H58" s="90"/>
      <c r="I58" s="180">
        <f t="shared" si="20"/>
        <v>0</v>
      </c>
      <c r="K58" s="489">
        <f t="shared" si="19"/>
        <v>8</v>
      </c>
      <c r="L58" s="162" t="s">
        <v>343</v>
      </c>
      <c r="M58" s="424" t="s">
        <v>404</v>
      </c>
      <c r="N58" s="94"/>
      <c r="O58" s="94"/>
      <c r="P58" s="94"/>
      <c r="Q58" s="94"/>
      <c r="R58" s="180">
        <f t="shared" si="21"/>
        <v>0</v>
      </c>
    </row>
    <row r="59" spans="2:18" x14ac:dyDescent="0.3">
      <c r="B59" s="489">
        <f t="shared" si="18"/>
        <v>9</v>
      </c>
      <c r="C59" s="162" t="s">
        <v>245</v>
      </c>
      <c r="D59" s="424" t="s">
        <v>404</v>
      </c>
      <c r="E59" s="90"/>
      <c r="F59" s="90"/>
      <c r="G59" s="90"/>
      <c r="H59" s="90"/>
      <c r="I59" s="180">
        <f t="shared" si="20"/>
        <v>0</v>
      </c>
      <c r="K59" s="489">
        <f t="shared" si="19"/>
        <v>9</v>
      </c>
      <c r="L59" s="162" t="s">
        <v>245</v>
      </c>
      <c r="M59" s="424" t="s">
        <v>404</v>
      </c>
      <c r="N59" s="94"/>
      <c r="O59" s="94"/>
      <c r="P59" s="94"/>
      <c r="Q59" s="94"/>
      <c r="R59" s="180">
        <f t="shared" si="21"/>
        <v>0</v>
      </c>
    </row>
    <row r="60" spans="2:18" x14ac:dyDescent="0.3">
      <c r="B60" s="489">
        <f>B59+1</f>
        <v>10</v>
      </c>
      <c r="C60" s="161" t="s">
        <v>344</v>
      </c>
      <c r="D60" s="424" t="s">
        <v>404</v>
      </c>
      <c r="E60" s="90"/>
      <c r="F60" s="90"/>
      <c r="G60" s="90"/>
      <c r="H60" s="90"/>
      <c r="I60" s="180">
        <f t="shared" si="20"/>
        <v>0</v>
      </c>
      <c r="K60" s="489">
        <f>K59+1</f>
        <v>10</v>
      </c>
      <c r="L60" s="161" t="s">
        <v>344</v>
      </c>
      <c r="M60" s="424" t="s">
        <v>404</v>
      </c>
      <c r="N60" s="94"/>
      <c r="O60" s="94"/>
      <c r="P60" s="94"/>
      <c r="Q60" s="94"/>
      <c r="R60" s="180">
        <f t="shared" si="21"/>
        <v>0</v>
      </c>
    </row>
    <row r="61" spans="2:18" x14ac:dyDescent="0.3">
      <c r="B61" s="489">
        <f>B60+1</f>
        <v>11</v>
      </c>
      <c r="C61" s="161" t="s">
        <v>257</v>
      </c>
      <c r="D61" s="424" t="s">
        <v>404</v>
      </c>
      <c r="E61" s="90"/>
      <c r="F61" s="90"/>
      <c r="G61" s="90"/>
      <c r="H61" s="90"/>
      <c r="I61" s="180">
        <f t="shared" si="20"/>
        <v>0</v>
      </c>
      <c r="K61" s="489">
        <f>K60+1</f>
        <v>11</v>
      </c>
      <c r="L61" s="161" t="s">
        <v>257</v>
      </c>
      <c r="M61" s="424" t="s">
        <v>404</v>
      </c>
      <c r="N61" s="94"/>
      <c r="O61" s="94"/>
      <c r="P61" s="94"/>
      <c r="Q61" s="94"/>
      <c r="R61" s="180">
        <f t="shared" si="21"/>
        <v>0</v>
      </c>
    </row>
    <row r="62" spans="2:18" x14ac:dyDescent="0.3">
      <c r="B62" s="489">
        <f t="shared" ref="B62:B64" si="22">B61+1</f>
        <v>12</v>
      </c>
      <c r="C62" s="161" t="s">
        <v>259</v>
      </c>
      <c r="D62" s="424" t="s">
        <v>404</v>
      </c>
      <c r="E62" s="90"/>
      <c r="F62" s="90"/>
      <c r="G62" s="90"/>
      <c r="H62" s="90"/>
      <c r="I62" s="180">
        <f t="shared" si="20"/>
        <v>0</v>
      </c>
      <c r="K62" s="489">
        <f t="shared" ref="K62:K64" si="23">K61+1</f>
        <v>12</v>
      </c>
      <c r="L62" s="161" t="s">
        <v>259</v>
      </c>
      <c r="M62" s="424" t="s">
        <v>404</v>
      </c>
      <c r="N62" s="94"/>
      <c r="O62" s="94"/>
      <c r="P62" s="94"/>
      <c r="Q62" s="94"/>
      <c r="R62" s="180">
        <f t="shared" si="21"/>
        <v>0</v>
      </c>
    </row>
    <row r="63" spans="2:18" x14ac:dyDescent="0.3">
      <c r="B63" s="489">
        <f t="shared" si="22"/>
        <v>13</v>
      </c>
      <c r="C63" s="161" t="s">
        <v>345</v>
      </c>
      <c r="D63" s="424" t="s">
        <v>404</v>
      </c>
      <c r="E63" s="90"/>
      <c r="F63" s="90"/>
      <c r="G63" s="90"/>
      <c r="H63" s="90"/>
      <c r="I63" s="180">
        <f t="shared" si="20"/>
        <v>0</v>
      </c>
      <c r="K63" s="489">
        <f t="shared" si="23"/>
        <v>13</v>
      </c>
      <c r="L63" s="161" t="s">
        <v>345</v>
      </c>
      <c r="M63" s="424" t="s">
        <v>404</v>
      </c>
      <c r="N63" s="94"/>
      <c r="O63" s="94"/>
      <c r="P63" s="94"/>
      <c r="Q63" s="94"/>
      <c r="R63" s="180">
        <f t="shared" si="21"/>
        <v>0</v>
      </c>
    </row>
    <row r="64" spans="2:18" x14ac:dyDescent="0.3">
      <c r="B64" s="489">
        <f t="shared" si="22"/>
        <v>14</v>
      </c>
      <c r="C64" s="161" t="s">
        <v>266</v>
      </c>
      <c r="D64" s="424" t="s">
        <v>404</v>
      </c>
      <c r="E64" s="90"/>
      <c r="F64" s="90"/>
      <c r="G64" s="90"/>
      <c r="H64" s="90"/>
      <c r="I64" s="180">
        <f>SUM(E64:H64)</f>
        <v>0</v>
      </c>
      <c r="K64" s="489">
        <f t="shared" si="23"/>
        <v>14</v>
      </c>
      <c r="L64" s="161" t="s">
        <v>266</v>
      </c>
      <c r="M64" s="424" t="s">
        <v>404</v>
      </c>
      <c r="N64" s="94"/>
      <c r="O64" s="94"/>
      <c r="P64" s="94"/>
      <c r="Q64" s="94"/>
      <c r="R64" s="180">
        <f>SUM(N64:Q64)</f>
        <v>0</v>
      </c>
    </row>
    <row r="65" spans="2:18" ht="14.5" thickBot="1" x14ac:dyDescent="0.35">
      <c r="B65" s="490">
        <f>B64+1</f>
        <v>15</v>
      </c>
      <c r="C65" s="163" t="s">
        <v>46</v>
      </c>
      <c r="D65" s="464" t="s">
        <v>404</v>
      </c>
      <c r="E65" s="177">
        <f>SUM(E52:E64)</f>
        <v>0</v>
      </c>
      <c r="F65" s="177">
        <f>SUM(F52:F64)</f>
        <v>0</v>
      </c>
      <c r="G65" s="177">
        <f>SUM(G52:G64)</f>
        <v>0</v>
      </c>
      <c r="H65" s="177">
        <f>SUM(H52:H64)</f>
        <v>0</v>
      </c>
      <c r="I65" s="180">
        <f>SUM(E65:H65)</f>
        <v>0</v>
      </c>
      <c r="K65" s="490">
        <f>K64+1</f>
        <v>15</v>
      </c>
      <c r="L65" s="163" t="s">
        <v>46</v>
      </c>
      <c r="M65" s="464" t="s">
        <v>404</v>
      </c>
      <c r="N65" s="177">
        <f>SUM(N52:N64)</f>
        <v>0</v>
      </c>
      <c r="O65" s="177">
        <f>SUM(O52:O64)</f>
        <v>0</v>
      </c>
      <c r="P65" s="177">
        <f>SUM(P52:P64)</f>
        <v>0</v>
      </c>
      <c r="Q65" s="177">
        <f>SUM(Q52:Q64)</f>
        <v>0</v>
      </c>
      <c r="R65" s="180">
        <f>SUM(N65:Q65)</f>
        <v>0</v>
      </c>
    </row>
    <row r="66" spans="2:18" ht="14.5" hidden="1" outlineLevel="1" thickBot="1" x14ac:dyDescent="0.35"/>
    <row r="67" spans="2:18" hidden="1" outlineLevel="1" x14ac:dyDescent="0.3">
      <c r="B67" s="650" t="str">
        <f>B46</f>
        <v>Year 2024</v>
      </c>
      <c r="C67" s="651"/>
      <c r="D67" s="351"/>
      <c r="E67" s="673" t="str">
        <f>LEFT(E46,4)-1&amp;" UY"</f>
        <v>2021 UY</v>
      </c>
      <c r="F67" s="673"/>
      <c r="G67" s="673"/>
      <c r="H67" s="673"/>
      <c r="I67" s="641"/>
      <c r="K67" s="650" t="str">
        <f>K46</f>
        <v>Year 2023</v>
      </c>
      <c r="L67" s="651"/>
      <c r="M67" s="351"/>
      <c r="N67" s="673" t="str">
        <f>LEFT(N46,4)-1&amp;" UY"</f>
        <v>2020 UY</v>
      </c>
      <c r="O67" s="673"/>
      <c r="P67" s="673"/>
      <c r="Q67" s="673"/>
      <c r="R67" s="641"/>
    </row>
    <row r="68" spans="2:18" ht="15" hidden="1" customHeight="1" outlineLevel="1" x14ac:dyDescent="0.3">
      <c r="B68" s="652"/>
      <c r="C68" s="653"/>
      <c r="D68" s="334"/>
      <c r="E68" s="674" t="s">
        <v>399</v>
      </c>
      <c r="F68" s="675"/>
      <c r="G68" s="675"/>
      <c r="H68" s="676"/>
      <c r="I68" s="669" t="s">
        <v>46</v>
      </c>
      <c r="K68" s="652"/>
      <c r="L68" s="653"/>
      <c r="M68" s="334"/>
      <c r="N68" s="674" t="s">
        <v>399</v>
      </c>
      <c r="O68" s="675"/>
      <c r="P68" s="675"/>
      <c r="Q68" s="676"/>
      <c r="R68" s="669" t="s">
        <v>46</v>
      </c>
    </row>
    <row r="69" spans="2:18" ht="28" hidden="1" outlineLevel="1" x14ac:dyDescent="0.3">
      <c r="B69" s="652"/>
      <c r="C69" s="653"/>
      <c r="D69" s="426" t="s">
        <v>144</v>
      </c>
      <c r="E69" s="337" t="s">
        <v>400</v>
      </c>
      <c r="F69" s="337" t="s">
        <v>401</v>
      </c>
      <c r="G69" s="337" t="s">
        <v>402</v>
      </c>
      <c r="H69" s="337" t="s">
        <v>403</v>
      </c>
      <c r="I69" s="664"/>
      <c r="K69" s="652"/>
      <c r="L69" s="653"/>
      <c r="M69" s="426" t="s">
        <v>144</v>
      </c>
      <c r="N69" s="337" t="s">
        <v>400</v>
      </c>
      <c r="O69" s="337" t="s">
        <v>401</v>
      </c>
      <c r="P69" s="337" t="s">
        <v>402</v>
      </c>
      <c r="Q69" s="337" t="s">
        <v>403</v>
      </c>
      <c r="R69" s="664"/>
    </row>
    <row r="70" spans="2:18" hidden="1" outlineLevel="1" x14ac:dyDescent="0.3">
      <c r="B70" s="654"/>
      <c r="C70" s="655"/>
      <c r="D70" s="427"/>
      <c r="E70" s="336" t="s">
        <v>353</v>
      </c>
      <c r="F70" s="336" t="s">
        <v>354</v>
      </c>
      <c r="G70" s="336" t="s">
        <v>355</v>
      </c>
      <c r="H70" s="336" t="s">
        <v>356</v>
      </c>
      <c r="I70" s="344" t="s">
        <v>357</v>
      </c>
      <c r="K70" s="654"/>
      <c r="L70" s="655"/>
      <c r="M70" s="427"/>
      <c r="N70" s="336" t="s">
        <v>353</v>
      </c>
      <c r="O70" s="336" t="s">
        <v>354</v>
      </c>
      <c r="P70" s="336" t="s">
        <v>355</v>
      </c>
      <c r="Q70" s="336" t="s">
        <v>356</v>
      </c>
      <c r="R70" s="344" t="s">
        <v>357</v>
      </c>
    </row>
    <row r="71" spans="2:18" s="335" customFormat="1" ht="14.5" hidden="1" outlineLevel="1" x14ac:dyDescent="0.3">
      <c r="B71" s="489"/>
      <c r="C71" s="485"/>
      <c r="D71" s="427"/>
      <c r="E71" s="545"/>
      <c r="F71" s="336"/>
      <c r="G71" s="336"/>
      <c r="H71" s="336"/>
      <c r="I71" s="344"/>
      <c r="K71" s="489"/>
      <c r="L71" s="485"/>
      <c r="M71" s="427"/>
      <c r="N71" s="545"/>
      <c r="O71" s="336"/>
      <c r="P71" s="336"/>
      <c r="Q71" s="336"/>
      <c r="R71" s="344"/>
    </row>
    <row r="72" spans="2:18" s="335" customFormat="1" hidden="1" outlineLevel="1" x14ac:dyDescent="0.3">
      <c r="B72" s="489">
        <v>1</v>
      </c>
      <c r="C72" s="547" t="s">
        <v>335</v>
      </c>
      <c r="D72" s="424" t="s">
        <v>404</v>
      </c>
      <c r="E72" s="228"/>
      <c r="F72" s="90"/>
      <c r="G72" s="90"/>
      <c r="H72" s="90"/>
      <c r="I72" s="180">
        <f t="shared" ref="I72" si="24">SUM(E72:H72)</f>
        <v>0</v>
      </c>
      <c r="K72" s="489">
        <v>1</v>
      </c>
      <c r="L72" s="547" t="s">
        <v>335</v>
      </c>
      <c r="M72" s="424" t="s">
        <v>404</v>
      </c>
      <c r="N72" s="121"/>
      <c r="O72" s="121"/>
      <c r="P72" s="94"/>
      <c r="Q72" s="94"/>
      <c r="R72" s="180">
        <f t="shared" ref="R72" si="25">SUM(N72:Q72)</f>
        <v>0</v>
      </c>
    </row>
    <row r="73" spans="2:18" hidden="1" outlineLevel="1" x14ac:dyDescent="0.3">
      <c r="B73" s="489">
        <f t="shared" ref="B73:B80" si="26">B72+1</f>
        <v>2</v>
      </c>
      <c r="C73" s="162" t="s">
        <v>337</v>
      </c>
      <c r="D73" s="424" t="s">
        <v>404</v>
      </c>
      <c r="E73" s="90"/>
      <c r="F73" s="90"/>
      <c r="G73" s="90"/>
      <c r="H73" s="90"/>
      <c r="I73" s="180">
        <f>SUM(E73:H73)</f>
        <v>0</v>
      </c>
      <c r="K73" s="489">
        <f t="shared" ref="K73:K80" si="27">K72+1</f>
        <v>2</v>
      </c>
      <c r="L73" s="162" t="s">
        <v>337</v>
      </c>
      <c r="M73" s="424" t="s">
        <v>404</v>
      </c>
      <c r="N73" s="94"/>
      <c r="O73" s="94"/>
      <c r="P73" s="94"/>
      <c r="Q73" s="94"/>
      <c r="R73" s="180">
        <f>SUM(N73:Q73)</f>
        <v>0</v>
      </c>
    </row>
    <row r="74" spans="2:18" hidden="1" outlineLevel="1" x14ac:dyDescent="0.3">
      <c r="B74" s="489">
        <f t="shared" si="26"/>
        <v>3</v>
      </c>
      <c r="C74" s="162" t="s">
        <v>338</v>
      </c>
      <c r="D74" s="424" t="s">
        <v>404</v>
      </c>
      <c r="E74" s="90"/>
      <c r="F74" s="90"/>
      <c r="G74" s="90"/>
      <c r="H74" s="90"/>
      <c r="I74" s="180">
        <f t="shared" ref="I74:I85" si="28">SUM(E74:H74)</f>
        <v>0</v>
      </c>
      <c r="K74" s="489">
        <f t="shared" si="27"/>
        <v>3</v>
      </c>
      <c r="L74" s="162" t="s">
        <v>338</v>
      </c>
      <c r="M74" s="424" t="s">
        <v>404</v>
      </c>
      <c r="N74" s="94"/>
      <c r="O74" s="94"/>
      <c r="P74" s="94"/>
      <c r="Q74" s="94"/>
      <c r="R74" s="180">
        <f t="shared" ref="R74:R85" si="29">SUM(N74:Q74)</f>
        <v>0</v>
      </c>
    </row>
    <row r="75" spans="2:18" hidden="1" outlineLevel="1" x14ac:dyDescent="0.3">
      <c r="B75" s="489">
        <f t="shared" si="26"/>
        <v>4</v>
      </c>
      <c r="C75" s="162" t="s">
        <v>339</v>
      </c>
      <c r="D75" s="424" t="s">
        <v>404</v>
      </c>
      <c r="E75" s="90"/>
      <c r="F75" s="90"/>
      <c r="G75" s="90"/>
      <c r="H75" s="90"/>
      <c r="I75" s="180">
        <f t="shared" si="28"/>
        <v>0</v>
      </c>
      <c r="K75" s="489">
        <f t="shared" si="27"/>
        <v>4</v>
      </c>
      <c r="L75" s="162" t="s">
        <v>339</v>
      </c>
      <c r="M75" s="424" t="s">
        <v>404</v>
      </c>
      <c r="N75" s="94"/>
      <c r="O75" s="94"/>
      <c r="P75" s="94"/>
      <c r="Q75" s="94"/>
      <c r="R75" s="180">
        <f t="shared" si="29"/>
        <v>0</v>
      </c>
    </row>
    <row r="76" spans="2:18" hidden="1" outlineLevel="1" x14ac:dyDescent="0.3">
      <c r="B76" s="489">
        <f t="shared" si="26"/>
        <v>5</v>
      </c>
      <c r="C76" s="162" t="s">
        <v>340</v>
      </c>
      <c r="D76" s="424" t="s">
        <v>404</v>
      </c>
      <c r="E76" s="90"/>
      <c r="F76" s="90"/>
      <c r="G76" s="90"/>
      <c r="H76" s="90"/>
      <c r="I76" s="180">
        <f t="shared" si="28"/>
        <v>0</v>
      </c>
      <c r="K76" s="489">
        <f t="shared" si="27"/>
        <v>5</v>
      </c>
      <c r="L76" s="162" t="s">
        <v>340</v>
      </c>
      <c r="M76" s="424" t="s">
        <v>404</v>
      </c>
      <c r="N76" s="94"/>
      <c r="O76" s="94"/>
      <c r="P76" s="94"/>
      <c r="Q76" s="94"/>
      <c r="R76" s="180">
        <f t="shared" si="29"/>
        <v>0</v>
      </c>
    </row>
    <row r="77" spans="2:18" hidden="1" outlineLevel="1" x14ac:dyDescent="0.3">
      <c r="B77" s="489">
        <f t="shared" si="26"/>
        <v>6</v>
      </c>
      <c r="C77" s="162" t="s">
        <v>341</v>
      </c>
      <c r="D77" s="424" t="s">
        <v>404</v>
      </c>
      <c r="E77" s="90"/>
      <c r="F77" s="90"/>
      <c r="G77" s="90"/>
      <c r="H77" s="90"/>
      <c r="I77" s="180">
        <f t="shared" si="28"/>
        <v>0</v>
      </c>
      <c r="K77" s="489">
        <f t="shared" si="27"/>
        <v>6</v>
      </c>
      <c r="L77" s="162" t="s">
        <v>341</v>
      </c>
      <c r="M77" s="424" t="s">
        <v>404</v>
      </c>
      <c r="N77" s="94"/>
      <c r="O77" s="94"/>
      <c r="P77" s="94"/>
      <c r="Q77" s="94"/>
      <c r="R77" s="180">
        <f t="shared" si="29"/>
        <v>0</v>
      </c>
    </row>
    <row r="78" spans="2:18" hidden="1" outlineLevel="1" x14ac:dyDescent="0.3">
      <c r="B78" s="489">
        <f t="shared" si="26"/>
        <v>7</v>
      </c>
      <c r="C78" s="162" t="s">
        <v>342</v>
      </c>
      <c r="D78" s="424" t="s">
        <v>404</v>
      </c>
      <c r="E78" s="90"/>
      <c r="F78" s="90"/>
      <c r="G78" s="90"/>
      <c r="H78" s="90"/>
      <c r="I78" s="180">
        <f t="shared" si="28"/>
        <v>0</v>
      </c>
      <c r="K78" s="489">
        <f t="shared" si="27"/>
        <v>7</v>
      </c>
      <c r="L78" s="162" t="s">
        <v>342</v>
      </c>
      <c r="M78" s="424" t="s">
        <v>404</v>
      </c>
      <c r="N78" s="94"/>
      <c r="O78" s="94"/>
      <c r="P78" s="94"/>
      <c r="Q78" s="94"/>
      <c r="R78" s="180">
        <f t="shared" si="29"/>
        <v>0</v>
      </c>
    </row>
    <row r="79" spans="2:18" hidden="1" outlineLevel="1" x14ac:dyDescent="0.3">
      <c r="B79" s="489">
        <f t="shared" si="26"/>
        <v>8</v>
      </c>
      <c r="C79" s="162" t="s">
        <v>343</v>
      </c>
      <c r="D79" s="424" t="s">
        <v>404</v>
      </c>
      <c r="E79" s="90"/>
      <c r="F79" s="90"/>
      <c r="G79" s="90"/>
      <c r="H79" s="90"/>
      <c r="I79" s="180">
        <f t="shared" si="28"/>
        <v>0</v>
      </c>
      <c r="K79" s="489">
        <f t="shared" si="27"/>
        <v>8</v>
      </c>
      <c r="L79" s="162" t="s">
        <v>343</v>
      </c>
      <c r="M79" s="424" t="s">
        <v>404</v>
      </c>
      <c r="N79" s="94"/>
      <c r="O79" s="94"/>
      <c r="P79" s="94"/>
      <c r="Q79" s="94"/>
      <c r="R79" s="180">
        <f t="shared" si="29"/>
        <v>0</v>
      </c>
    </row>
    <row r="80" spans="2:18" hidden="1" outlineLevel="1" x14ac:dyDescent="0.3">
      <c r="B80" s="489">
        <f t="shared" si="26"/>
        <v>9</v>
      </c>
      <c r="C80" s="162" t="s">
        <v>245</v>
      </c>
      <c r="D80" s="424" t="s">
        <v>404</v>
      </c>
      <c r="E80" s="90"/>
      <c r="F80" s="90"/>
      <c r="G80" s="90"/>
      <c r="H80" s="90"/>
      <c r="I80" s="180">
        <f t="shared" si="28"/>
        <v>0</v>
      </c>
      <c r="K80" s="489">
        <f t="shared" si="27"/>
        <v>9</v>
      </c>
      <c r="L80" s="162" t="s">
        <v>245</v>
      </c>
      <c r="M80" s="424" t="s">
        <v>404</v>
      </c>
      <c r="N80" s="94"/>
      <c r="O80" s="94"/>
      <c r="P80" s="94"/>
      <c r="Q80" s="94"/>
      <c r="R80" s="180">
        <f t="shared" si="29"/>
        <v>0</v>
      </c>
    </row>
    <row r="81" spans="2:18" hidden="1" outlineLevel="1" x14ac:dyDescent="0.3">
      <c r="B81" s="489">
        <f>B80+1</f>
        <v>10</v>
      </c>
      <c r="C81" s="161" t="s">
        <v>344</v>
      </c>
      <c r="D81" s="424" t="s">
        <v>404</v>
      </c>
      <c r="E81" s="90"/>
      <c r="F81" s="90"/>
      <c r="G81" s="90"/>
      <c r="H81" s="90"/>
      <c r="I81" s="180">
        <f t="shared" si="28"/>
        <v>0</v>
      </c>
      <c r="K81" s="489">
        <f>K80+1</f>
        <v>10</v>
      </c>
      <c r="L81" s="161" t="s">
        <v>344</v>
      </c>
      <c r="M81" s="424" t="s">
        <v>404</v>
      </c>
      <c r="N81" s="94"/>
      <c r="O81" s="94"/>
      <c r="P81" s="94"/>
      <c r="Q81" s="94"/>
      <c r="R81" s="180">
        <f t="shared" si="29"/>
        <v>0</v>
      </c>
    </row>
    <row r="82" spans="2:18" hidden="1" outlineLevel="1" x14ac:dyDescent="0.3">
      <c r="B82" s="489">
        <f>B81+1</f>
        <v>11</v>
      </c>
      <c r="C82" s="161" t="s">
        <v>257</v>
      </c>
      <c r="D82" s="424" t="s">
        <v>404</v>
      </c>
      <c r="E82" s="90"/>
      <c r="F82" s="90"/>
      <c r="G82" s="90"/>
      <c r="H82" s="90"/>
      <c r="I82" s="180">
        <f t="shared" si="28"/>
        <v>0</v>
      </c>
      <c r="K82" s="489">
        <f>K81+1</f>
        <v>11</v>
      </c>
      <c r="L82" s="161" t="s">
        <v>257</v>
      </c>
      <c r="M82" s="424" t="s">
        <v>404</v>
      </c>
      <c r="N82" s="94"/>
      <c r="O82" s="94"/>
      <c r="P82" s="94"/>
      <c r="Q82" s="94"/>
      <c r="R82" s="180">
        <f t="shared" si="29"/>
        <v>0</v>
      </c>
    </row>
    <row r="83" spans="2:18" hidden="1" outlineLevel="1" x14ac:dyDescent="0.3">
      <c r="B83" s="489">
        <f t="shared" ref="B83:B85" si="30">B82+1</f>
        <v>12</v>
      </c>
      <c r="C83" s="161" t="s">
        <v>259</v>
      </c>
      <c r="D83" s="424" t="s">
        <v>404</v>
      </c>
      <c r="E83" s="90"/>
      <c r="F83" s="90"/>
      <c r="G83" s="90"/>
      <c r="H83" s="90"/>
      <c r="I83" s="180">
        <f t="shared" si="28"/>
        <v>0</v>
      </c>
      <c r="K83" s="489">
        <f t="shared" ref="K83:K85" si="31">K82+1</f>
        <v>12</v>
      </c>
      <c r="L83" s="161" t="s">
        <v>259</v>
      </c>
      <c r="M83" s="424" t="s">
        <v>404</v>
      </c>
      <c r="N83" s="94"/>
      <c r="O83" s="94"/>
      <c r="P83" s="94"/>
      <c r="Q83" s="94"/>
      <c r="R83" s="180">
        <f t="shared" si="29"/>
        <v>0</v>
      </c>
    </row>
    <row r="84" spans="2:18" hidden="1" outlineLevel="1" x14ac:dyDescent="0.3">
      <c r="B84" s="489">
        <f t="shared" si="30"/>
        <v>13</v>
      </c>
      <c r="C84" s="161" t="s">
        <v>345</v>
      </c>
      <c r="D84" s="424" t="s">
        <v>404</v>
      </c>
      <c r="E84" s="90"/>
      <c r="F84" s="90"/>
      <c r="G84" s="90"/>
      <c r="H84" s="90"/>
      <c r="I84" s="180">
        <f t="shared" si="28"/>
        <v>0</v>
      </c>
      <c r="K84" s="489">
        <f t="shared" si="31"/>
        <v>13</v>
      </c>
      <c r="L84" s="161" t="s">
        <v>345</v>
      </c>
      <c r="M84" s="424" t="s">
        <v>404</v>
      </c>
      <c r="N84" s="94"/>
      <c r="O84" s="94"/>
      <c r="P84" s="94"/>
      <c r="Q84" s="94"/>
      <c r="R84" s="180">
        <f t="shared" si="29"/>
        <v>0</v>
      </c>
    </row>
    <row r="85" spans="2:18" hidden="1" outlineLevel="1" x14ac:dyDescent="0.3">
      <c r="B85" s="489">
        <f t="shared" si="30"/>
        <v>14</v>
      </c>
      <c r="C85" s="161" t="s">
        <v>266</v>
      </c>
      <c r="D85" s="424" t="s">
        <v>404</v>
      </c>
      <c r="E85" s="90"/>
      <c r="F85" s="90"/>
      <c r="G85" s="90"/>
      <c r="H85" s="90"/>
      <c r="I85" s="180">
        <f t="shared" si="28"/>
        <v>0</v>
      </c>
      <c r="K85" s="489">
        <f t="shared" si="31"/>
        <v>14</v>
      </c>
      <c r="L85" s="161" t="s">
        <v>266</v>
      </c>
      <c r="M85" s="424" t="s">
        <v>404</v>
      </c>
      <c r="N85" s="94"/>
      <c r="O85" s="94"/>
      <c r="P85" s="94"/>
      <c r="Q85" s="94"/>
      <c r="R85" s="180">
        <f t="shared" si="29"/>
        <v>0</v>
      </c>
    </row>
    <row r="86" spans="2:18" ht="14.5" hidden="1" outlineLevel="1" thickBot="1" x14ac:dyDescent="0.35">
      <c r="B86" s="490">
        <f>B85+1</f>
        <v>15</v>
      </c>
      <c r="C86" s="163" t="s">
        <v>46</v>
      </c>
      <c r="D86" s="464" t="s">
        <v>404</v>
      </c>
      <c r="E86" s="177">
        <f>SUM(E73:E85)</f>
        <v>0</v>
      </c>
      <c r="F86" s="177">
        <f>SUM(F73:F85)</f>
        <v>0</v>
      </c>
      <c r="G86" s="177">
        <f>SUM(G73:G85)</f>
        <v>0</v>
      </c>
      <c r="H86" s="177">
        <f>SUM(H73:H85)</f>
        <v>0</v>
      </c>
      <c r="I86" s="180">
        <f>SUM(E86:H86)</f>
        <v>0</v>
      </c>
      <c r="K86" s="490">
        <f>K85+1</f>
        <v>15</v>
      </c>
      <c r="L86" s="163" t="s">
        <v>46</v>
      </c>
      <c r="M86" s="464" t="s">
        <v>404</v>
      </c>
      <c r="N86" s="177">
        <f>SUM(N73:N85)</f>
        <v>0</v>
      </c>
      <c r="O86" s="177">
        <f>SUM(O73:O85)</f>
        <v>0</v>
      </c>
      <c r="P86" s="177">
        <f>SUM(P73:P85)</f>
        <v>0</v>
      </c>
      <c r="Q86" s="177">
        <f>SUM(Q73:Q85)</f>
        <v>0</v>
      </c>
      <c r="R86" s="180">
        <f>SUM(N86:Q86)</f>
        <v>0</v>
      </c>
    </row>
    <row r="87" spans="2:18" ht="14.5" hidden="1" outlineLevel="1" thickBot="1" x14ac:dyDescent="0.35"/>
    <row r="88" spans="2:18" hidden="1" outlineLevel="1" x14ac:dyDescent="0.3">
      <c r="B88" s="650" t="str">
        <f>B67</f>
        <v>Year 2024</v>
      </c>
      <c r="C88" s="651"/>
      <c r="D88" s="351"/>
      <c r="E88" s="673" t="str">
        <f>LEFT(E67,4)-1&amp;" UY"</f>
        <v>2020 UY</v>
      </c>
      <c r="F88" s="673"/>
      <c r="G88" s="673"/>
      <c r="H88" s="673"/>
      <c r="I88" s="641"/>
      <c r="K88" s="650" t="str">
        <f>K67</f>
        <v>Year 2023</v>
      </c>
      <c r="L88" s="651"/>
      <c r="M88" s="351"/>
      <c r="N88" s="673" t="str">
        <f>LEFT(N67,4)-1&amp;" UY"</f>
        <v>2019 UY</v>
      </c>
      <c r="O88" s="673"/>
      <c r="P88" s="673"/>
      <c r="Q88" s="673"/>
      <c r="R88" s="641"/>
    </row>
    <row r="89" spans="2:18" ht="15" hidden="1" customHeight="1" outlineLevel="1" x14ac:dyDescent="0.3">
      <c r="B89" s="652"/>
      <c r="C89" s="653"/>
      <c r="D89" s="334"/>
      <c r="E89" s="674" t="s">
        <v>399</v>
      </c>
      <c r="F89" s="675"/>
      <c r="G89" s="675"/>
      <c r="H89" s="676"/>
      <c r="I89" s="669" t="s">
        <v>46</v>
      </c>
      <c r="K89" s="652"/>
      <c r="L89" s="653"/>
      <c r="M89" s="334"/>
      <c r="N89" s="674" t="s">
        <v>399</v>
      </c>
      <c r="O89" s="675"/>
      <c r="P89" s="675"/>
      <c r="Q89" s="676"/>
      <c r="R89" s="669" t="s">
        <v>46</v>
      </c>
    </row>
    <row r="90" spans="2:18" ht="28" hidden="1" outlineLevel="1" x14ac:dyDescent="0.3">
      <c r="B90" s="652"/>
      <c r="C90" s="653"/>
      <c r="D90" s="426" t="s">
        <v>144</v>
      </c>
      <c r="E90" s="337" t="s">
        <v>400</v>
      </c>
      <c r="F90" s="337" t="s">
        <v>401</v>
      </c>
      <c r="G90" s="337" t="s">
        <v>402</v>
      </c>
      <c r="H90" s="337" t="s">
        <v>403</v>
      </c>
      <c r="I90" s="664"/>
      <c r="K90" s="652"/>
      <c r="L90" s="653"/>
      <c r="M90" s="426" t="s">
        <v>144</v>
      </c>
      <c r="N90" s="337" t="s">
        <v>400</v>
      </c>
      <c r="O90" s="337" t="s">
        <v>401</v>
      </c>
      <c r="P90" s="337" t="s">
        <v>402</v>
      </c>
      <c r="Q90" s="337" t="s">
        <v>403</v>
      </c>
      <c r="R90" s="664"/>
    </row>
    <row r="91" spans="2:18" hidden="1" outlineLevel="1" x14ac:dyDescent="0.3">
      <c r="B91" s="654"/>
      <c r="C91" s="655"/>
      <c r="D91" s="427"/>
      <c r="E91" s="336" t="s">
        <v>358</v>
      </c>
      <c r="F91" s="336" t="s">
        <v>359</v>
      </c>
      <c r="G91" s="336" t="s">
        <v>360</v>
      </c>
      <c r="H91" s="336" t="s">
        <v>361</v>
      </c>
      <c r="I91" s="344" t="s">
        <v>362</v>
      </c>
      <c r="K91" s="654"/>
      <c r="L91" s="655"/>
      <c r="M91" s="427"/>
      <c r="N91" s="336" t="s">
        <v>358</v>
      </c>
      <c r="O91" s="336" t="s">
        <v>359</v>
      </c>
      <c r="P91" s="336" t="s">
        <v>360</v>
      </c>
      <c r="Q91" s="336" t="s">
        <v>361</v>
      </c>
      <c r="R91" s="344" t="s">
        <v>362</v>
      </c>
    </row>
    <row r="92" spans="2:18" s="335" customFormat="1" ht="14.5" hidden="1" outlineLevel="1" x14ac:dyDescent="0.3">
      <c r="B92" s="489"/>
      <c r="C92" s="485"/>
      <c r="D92" s="427"/>
      <c r="E92" s="545"/>
      <c r="F92" s="336"/>
      <c r="G92" s="336"/>
      <c r="H92" s="336"/>
      <c r="I92" s="344"/>
      <c r="K92" s="489"/>
      <c r="L92" s="485"/>
      <c r="M92" s="427"/>
      <c r="N92" s="545"/>
      <c r="O92" s="336"/>
      <c r="P92" s="336"/>
      <c r="Q92" s="336"/>
      <c r="R92" s="344"/>
    </row>
    <row r="93" spans="2:18" s="335" customFormat="1" hidden="1" outlineLevel="1" x14ac:dyDescent="0.3">
      <c r="B93" s="489">
        <v>1</v>
      </c>
      <c r="C93" s="547" t="s">
        <v>335</v>
      </c>
      <c r="D93" s="424" t="s">
        <v>404</v>
      </c>
      <c r="E93" s="228"/>
      <c r="F93" s="90"/>
      <c r="G93" s="90"/>
      <c r="H93" s="90"/>
      <c r="I93" s="180">
        <f t="shared" ref="I93" si="32">SUM(E93:H93)</f>
        <v>0</v>
      </c>
      <c r="K93" s="489">
        <v>1</v>
      </c>
      <c r="L93" s="547" t="s">
        <v>335</v>
      </c>
      <c r="M93" s="424" t="s">
        <v>404</v>
      </c>
      <c r="N93" s="121"/>
      <c r="O93" s="121"/>
      <c r="P93" s="94"/>
      <c r="Q93" s="94"/>
      <c r="R93" s="180">
        <f t="shared" ref="R93" si="33">SUM(N93:Q93)</f>
        <v>0</v>
      </c>
    </row>
    <row r="94" spans="2:18" hidden="1" outlineLevel="1" x14ac:dyDescent="0.3">
      <c r="B94" s="489">
        <f t="shared" ref="B94:B101" si="34">B93+1</f>
        <v>2</v>
      </c>
      <c r="C94" s="162" t="s">
        <v>337</v>
      </c>
      <c r="D94" s="424" t="s">
        <v>404</v>
      </c>
      <c r="E94" s="90"/>
      <c r="F94" s="90"/>
      <c r="G94" s="90"/>
      <c r="H94" s="90"/>
      <c r="I94" s="180">
        <f>SUM(E94:H94)</f>
        <v>0</v>
      </c>
      <c r="K94" s="489">
        <f t="shared" ref="K94:K101" si="35">K93+1</f>
        <v>2</v>
      </c>
      <c r="L94" s="162" t="s">
        <v>337</v>
      </c>
      <c r="M94" s="424" t="s">
        <v>404</v>
      </c>
      <c r="N94" s="94"/>
      <c r="O94" s="94"/>
      <c r="P94" s="94"/>
      <c r="Q94" s="94"/>
      <c r="R94" s="180">
        <f>SUM(N94:Q94)</f>
        <v>0</v>
      </c>
    </row>
    <row r="95" spans="2:18" hidden="1" outlineLevel="1" x14ac:dyDescent="0.3">
      <c r="B95" s="489">
        <f t="shared" si="34"/>
        <v>3</v>
      </c>
      <c r="C95" s="162" t="s">
        <v>338</v>
      </c>
      <c r="D95" s="424" t="s">
        <v>404</v>
      </c>
      <c r="E95" s="90"/>
      <c r="F95" s="90"/>
      <c r="G95" s="90"/>
      <c r="H95" s="90"/>
      <c r="I95" s="180">
        <f t="shared" ref="I95:I107" si="36">SUM(E95:H95)</f>
        <v>0</v>
      </c>
      <c r="K95" s="489">
        <f t="shared" si="35"/>
        <v>3</v>
      </c>
      <c r="L95" s="162" t="s">
        <v>338</v>
      </c>
      <c r="M95" s="424" t="s">
        <v>404</v>
      </c>
      <c r="N95" s="94"/>
      <c r="O95" s="94"/>
      <c r="P95" s="94"/>
      <c r="Q95" s="94"/>
      <c r="R95" s="180">
        <f t="shared" ref="R95:R107" si="37">SUM(N95:Q95)</f>
        <v>0</v>
      </c>
    </row>
    <row r="96" spans="2:18" hidden="1" outlineLevel="1" x14ac:dyDescent="0.3">
      <c r="B96" s="489">
        <f t="shared" si="34"/>
        <v>4</v>
      </c>
      <c r="C96" s="162" t="s">
        <v>339</v>
      </c>
      <c r="D96" s="424" t="s">
        <v>404</v>
      </c>
      <c r="E96" s="90"/>
      <c r="F96" s="90"/>
      <c r="G96" s="90"/>
      <c r="H96" s="90"/>
      <c r="I96" s="180">
        <f t="shared" si="36"/>
        <v>0</v>
      </c>
      <c r="K96" s="489">
        <f t="shared" si="35"/>
        <v>4</v>
      </c>
      <c r="L96" s="162" t="s">
        <v>339</v>
      </c>
      <c r="M96" s="424" t="s">
        <v>404</v>
      </c>
      <c r="N96" s="94"/>
      <c r="O96" s="94"/>
      <c r="P96" s="94"/>
      <c r="Q96" s="94"/>
      <c r="R96" s="180">
        <f t="shared" si="37"/>
        <v>0</v>
      </c>
    </row>
    <row r="97" spans="2:18" hidden="1" outlineLevel="1" x14ac:dyDescent="0.3">
      <c r="B97" s="489">
        <f t="shared" si="34"/>
        <v>5</v>
      </c>
      <c r="C97" s="162" t="s">
        <v>340</v>
      </c>
      <c r="D97" s="424" t="s">
        <v>404</v>
      </c>
      <c r="E97" s="90"/>
      <c r="F97" s="90"/>
      <c r="G97" s="90"/>
      <c r="H97" s="90"/>
      <c r="I97" s="180">
        <f t="shared" si="36"/>
        <v>0</v>
      </c>
      <c r="K97" s="489">
        <f t="shared" si="35"/>
        <v>5</v>
      </c>
      <c r="L97" s="162" t="s">
        <v>340</v>
      </c>
      <c r="M97" s="424" t="s">
        <v>404</v>
      </c>
      <c r="N97" s="94"/>
      <c r="O97" s="94"/>
      <c r="P97" s="94"/>
      <c r="Q97" s="94"/>
      <c r="R97" s="180">
        <f t="shared" si="37"/>
        <v>0</v>
      </c>
    </row>
    <row r="98" spans="2:18" hidden="1" outlineLevel="1" x14ac:dyDescent="0.3">
      <c r="B98" s="489">
        <f t="shared" si="34"/>
        <v>6</v>
      </c>
      <c r="C98" s="162" t="s">
        <v>341</v>
      </c>
      <c r="D98" s="424" t="s">
        <v>404</v>
      </c>
      <c r="E98" s="90"/>
      <c r="F98" s="90"/>
      <c r="G98" s="90"/>
      <c r="H98" s="90"/>
      <c r="I98" s="180">
        <f t="shared" si="36"/>
        <v>0</v>
      </c>
      <c r="K98" s="489">
        <f t="shared" si="35"/>
        <v>6</v>
      </c>
      <c r="L98" s="162" t="s">
        <v>341</v>
      </c>
      <c r="M98" s="424" t="s">
        <v>404</v>
      </c>
      <c r="N98" s="94"/>
      <c r="O98" s="94"/>
      <c r="P98" s="94"/>
      <c r="Q98" s="94"/>
      <c r="R98" s="180">
        <f t="shared" si="37"/>
        <v>0</v>
      </c>
    </row>
    <row r="99" spans="2:18" hidden="1" outlineLevel="1" x14ac:dyDescent="0.3">
      <c r="B99" s="489">
        <f t="shared" si="34"/>
        <v>7</v>
      </c>
      <c r="C99" s="162" t="s">
        <v>342</v>
      </c>
      <c r="D99" s="424" t="s">
        <v>404</v>
      </c>
      <c r="E99" s="90"/>
      <c r="F99" s="90"/>
      <c r="G99" s="90"/>
      <c r="H99" s="90"/>
      <c r="I99" s="180">
        <f t="shared" si="36"/>
        <v>0</v>
      </c>
      <c r="K99" s="489">
        <f t="shared" si="35"/>
        <v>7</v>
      </c>
      <c r="L99" s="162" t="s">
        <v>342</v>
      </c>
      <c r="M99" s="424" t="s">
        <v>404</v>
      </c>
      <c r="N99" s="94"/>
      <c r="O99" s="94"/>
      <c r="P99" s="94"/>
      <c r="Q99" s="94"/>
      <c r="R99" s="180">
        <f t="shared" si="37"/>
        <v>0</v>
      </c>
    </row>
    <row r="100" spans="2:18" hidden="1" outlineLevel="1" x14ac:dyDescent="0.3">
      <c r="B100" s="489">
        <f t="shared" si="34"/>
        <v>8</v>
      </c>
      <c r="C100" s="162" t="s">
        <v>343</v>
      </c>
      <c r="D100" s="424" t="s">
        <v>404</v>
      </c>
      <c r="E100" s="90"/>
      <c r="F100" s="90"/>
      <c r="G100" s="90"/>
      <c r="H100" s="90"/>
      <c r="I100" s="180">
        <f t="shared" si="36"/>
        <v>0</v>
      </c>
      <c r="K100" s="489">
        <f t="shared" si="35"/>
        <v>8</v>
      </c>
      <c r="L100" s="162" t="s">
        <v>343</v>
      </c>
      <c r="M100" s="424" t="s">
        <v>404</v>
      </c>
      <c r="N100" s="94"/>
      <c r="O100" s="94"/>
      <c r="P100" s="94"/>
      <c r="Q100" s="94"/>
      <c r="R100" s="180">
        <f t="shared" si="37"/>
        <v>0</v>
      </c>
    </row>
    <row r="101" spans="2:18" hidden="1" outlineLevel="1" x14ac:dyDescent="0.3">
      <c r="B101" s="489">
        <f t="shared" si="34"/>
        <v>9</v>
      </c>
      <c r="C101" s="162" t="s">
        <v>245</v>
      </c>
      <c r="D101" s="424" t="s">
        <v>404</v>
      </c>
      <c r="E101" s="90"/>
      <c r="F101" s="90"/>
      <c r="G101" s="90"/>
      <c r="H101" s="90"/>
      <c r="I101" s="180">
        <f t="shared" si="36"/>
        <v>0</v>
      </c>
      <c r="K101" s="489">
        <f t="shared" si="35"/>
        <v>9</v>
      </c>
      <c r="L101" s="162" t="s">
        <v>245</v>
      </c>
      <c r="M101" s="424" t="s">
        <v>404</v>
      </c>
      <c r="N101" s="94"/>
      <c r="O101" s="94"/>
      <c r="P101" s="94"/>
      <c r="Q101" s="94"/>
      <c r="R101" s="180">
        <f t="shared" si="37"/>
        <v>0</v>
      </c>
    </row>
    <row r="102" spans="2:18" hidden="1" outlineLevel="1" x14ac:dyDescent="0.3">
      <c r="B102" s="489">
        <f>B101+1</f>
        <v>10</v>
      </c>
      <c r="C102" s="161" t="s">
        <v>344</v>
      </c>
      <c r="D102" s="424" t="s">
        <v>404</v>
      </c>
      <c r="E102" s="90"/>
      <c r="F102" s="90"/>
      <c r="G102" s="90"/>
      <c r="H102" s="90"/>
      <c r="I102" s="180">
        <f t="shared" si="36"/>
        <v>0</v>
      </c>
      <c r="K102" s="489">
        <f>K101+1</f>
        <v>10</v>
      </c>
      <c r="L102" s="161" t="s">
        <v>344</v>
      </c>
      <c r="M102" s="424" t="s">
        <v>404</v>
      </c>
      <c r="N102" s="94"/>
      <c r="O102" s="94"/>
      <c r="P102" s="94"/>
      <c r="Q102" s="94"/>
      <c r="R102" s="180">
        <f t="shared" si="37"/>
        <v>0</v>
      </c>
    </row>
    <row r="103" spans="2:18" hidden="1" outlineLevel="1" x14ac:dyDescent="0.3">
      <c r="B103" s="489">
        <f>B102+1</f>
        <v>11</v>
      </c>
      <c r="C103" s="161" t="s">
        <v>257</v>
      </c>
      <c r="D103" s="424" t="s">
        <v>404</v>
      </c>
      <c r="E103" s="90"/>
      <c r="F103" s="90"/>
      <c r="G103" s="90"/>
      <c r="H103" s="90"/>
      <c r="I103" s="180">
        <f t="shared" si="36"/>
        <v>0</v>
      </c>
      <c r="K103" s="489">
        <f>K102+1</f>
        <v>11</v>
      </c>
      <c r="L103" s="161" t="s">
        <v>257</v>
      </c>
      <c r="M103" s="424" t="s">
        <v>404</v>
      </c>
      <c r="N103" s="94"/>
      <c r="O103" s="94"/>
      <c r="P103" s="94"/>
      <c r="Q103" s="94"/>
      <c r="R103" s="180">
        <f t="shared" si="37"/>
        <v>0</v>
      </c>
    </row>
    <row r="104" spans="2:18" hidden="1" outlineLevel="1" x14ac:dyDescent="0.3">
      <c r="B104" s="489">
        <f t="shared" ref="B104:B106" si="38">B103+1</f>
        <v>12</v>
      </c>
      <c r="C104" s="161" t="s">
        <v>259</v>
      </c>
      <c r="D104" s="424" t="s">
        <v>404</v>
      </c>
      <c r="E104" s="90"/>
      <c r="F104" s="90"/>
      <c r="G104" s="90"/>
      <c r="H104" s="90"/>
      <c r="I104" s="180">
        <f t="shared" si="36"/>
        <v>0</v>
      </c>
      <c r="K104" s="489">
        <f t="shared" ref="K104:K106" si="39">K103+1</f>
        <v>12</v>
      </c>
      <c r="L104" s="161" t="s">
        <v>259</v>
      </c>
      <c r="M104" s="424" t="s">
        <v>404</v>
      </c>
      <c r="N104" s="94"/>
      <c r="O104" s="94"/>
      <c r="P104" s="94"/>
      <c r="Q104" s="94"/>
      <c r="R104" s="180">
        <f t="shared" si="37"/>
        <v>0</v>
      </c>
    </row>
    <row r="105" spans="2:18" hidden="1" outlineLevel="1" x14ac:dyDescent="0.3">
      <c r="B105" s="489">
        <f t="shared" si="38"/>
        <v>13</v>
      </c>
      <c r="C105" s="161" t="s">
        <v>345</v>
      </c>
      <c r="D105" s="424" t="s">
        <v>404</v>
      </c>
      <c r="E105" s="90"/>
      <c r="F105" s="90"/>
      <c r="G105" s="90"/>
      <c r="H105" s="90"/>
      <c r="I105" s="180">
        <f t="shared" si="36"/>
        <v>0</v>
      </c>
      <c r="K105" s="489">
        <f t="shared" si="39"/>
        <v>13</v>
      </c>
      <c r="L105" s="161" t="s">
        <v>345</v>
      </c>
      <c r="M105" s="424" t="s">
        <v>404</v>
      </c>
      <c r="N105" s="94"/>
      <c r="O105" s="94"/>
      <c r="P105" s="94"/>
      <c r="Q105" s="94"/>
      <c r="R105" s="180">
        <f t="shared" si="37"/>
        <v>0</v>
      </c>
    </row>
    <row r="106" spans="2:18" hidden="1" outlineLevel="1" x14ac:dyDescent="0.3">
      <c r="B106" s="489">
        <f t="shared" si="38"/>
        <v>14</v>
      </c>
      <c r="C106" s="161" t="s">
        <v>266</v>
      </c>
      <c r="D106" s="424" t="s">
        <v>404</v>
      </c>
      <c r="E106" s="90"/>
      <c r="F106" s="90"/>
      <c r="G106" s="90"/>
      <c r="H106" s="90"/>
      <c r="I106" s="180">
        <f t="shared" si="36"/>
        <v>0</v>
      </c>
      <c r="K106" s="489">
        <f t="shared" si="39"/>
        <v>14</v>
      </c>
      <c r="L106" s="161" t="s">
        <v>266</v>
      </c>
      <c r="M106" s="424" t="s">
        <v>404</v>
      </c>
      <c r="N106" s="94"/>
      <c r="O106" s="94"/>
      <c r="P106" s="94"/>
      <c r="Q106" s="94"/>
      <c r="R106" s="180">
        <f t="shared" si="37"/>
        <v>0</v>
      </c>
    </row>
    <row r="107" spans="2:18" ht="14.5" hidden="1" outlineLevel="1" thickBot="1" x14ac:dyDescent="0.35">
      <c r="B107" s="490">
        <f>B106+1</f>
        <v>15</v>
      </c>
      <c r="C107" s="163" t="s">
        <v>46</v>
      </c>
      <c r="D107" s="464" t="s">
        <v>404</v>
      </c>
      <c r="E107" s="177">
        <f>SUM(E94:E106)</f>
        <v>0</v>
      </c>
      <c r="F107" s="177">
        <f>SUM(F94:F106)</f>
        <v>0</v>
      </c>
      <c r="G107" s="177">
        <f>SUM(G94:G106)</f>
        <v>0</v>
      </c>
      <c r="H107" s="177">
        <f>SUM(H94:H106)</f>
        <v>0</v>
      </c>
      <c r="I107" s="180">
        <f t="shared" si="36"/>
        <v>0</v>
      </c>
      <c r="K107" s="490">
        <f>K106+1</f>
        <v>15</v>
      </c>
      <c r="L107" s="163" t="s">
        <v>46</v>
      </c>
      <c r="M107" s="464" t="s">
        <v>404</v>
      </c>
      <c r="N107" s="177">
        <f>SUM(N94:N106)</f>
        <v>0</v>
      </c>
      <c r="O107" s="177">
        <f>SUM(O94:O106)</f>
        <v>0</v>
      </c>
      <c r="P107" s="177">
        <f>SUM(P94:P106)</f>
        <v>0</v>
      </c>
      <c r="Q107" s="177">
        <f>SUM(Q94:Q106)</f>
        <v>0</v>
      </c>
      <c r="R107" s="180">
        <f t="shared" si="37"/>
        <v>0</v>
      </c>
    </row>
    <row r="108" spans="2:18" ht="14.5" hidden="1" outlineLevel="1" thickBot="1" x14ac:dyDescent="0.35"/>
    <row r="109" spans="2:18" hidden="1" outlineLevel="1" x14ac:dyDescent="0.3">
      <c r="B109" s="650" t="str">
        <f>B88</f>
        <v>Year 2024</v>
      </c>
      <c r="C109" s="651"/>
      <c r="D109" s="351"/>
      <c r="E109" s="673" t="str">
        <f>LEFT(E88,4)-1&amp;" UY"</f>
        <v>2019 UY</v>
      </c>
      <c r="F109" s="673"/>
      <c r="G109" s="673"/>
      <c r="H109" s="673"/>
      <c r="I109" s="641"/>
      <c r="K109" s="650" t="str">
        <f>K88</f>
        <v>Year 2023</v>
      </c>
      <c r="L109" s="651"/>
      <c r="M109" s="351"/>
      <c r="N109" s="673" t="str">
        <f>LEFT(N88,4)-1&amp;" UY"</f>
        <v>2018 UY</v>
      </c>
      <c r="O109" s="673"/>
      <c r="P109" s="673"/>
      <c r="Q109" s="673"/>
      <c r="R109" s="641"/>
    </row>
    <row r="110" spans="2:18" ht="15" hidden="1" customHeight="1" outlineLevel="1" x14ac:dyDescent="0.3">
      <c r="B110" s="652"/>
      <c r="C110" s="653"/>
      <c r="D110" s="334"/>
      <c r="E110" s="674" t="s">
        <v>399</v>
      </c>
      <c r="F110" s="675"/>
      <c r="G110" s="675"/>
      <c r="H110" s="676"/>
      <c r="I110" s="669" t="s">
        <v>46</v>
      </c>
      <c r="K110" s="652"/>
      <c r="L110" s="653"/>
      <c r="M110" s="334"/>
      <c r="N110" s="674" t="s">
        <v>399</v>
      </c>
      <c r="O110" s="675"/>
      <c r="P110" s="675"/>
      <c r="Q110" s="676"/>
      <c r="R110" s="669" t="s">
        <v>46</v>
      </c>
    </row>
    <row r="111" spans="2:18" ht="28" hidden="1" outlineLevel="1" x14ac:dyDescent="0.3">
      <c r="B111" s="652"/>
      <c r="C111" s="653"/>
      <c r="D111" s="426" t="s">
        <v>144</v>
      </c>
      <c r="E111" s="337" t="s">
        <v>400</v>
      </c>
      <c r="F111" s="337" t="s">
        <v>401</v>
      </c>
      <c r="G111" s="337" t="s">
        <v>402</v>
      </c>
      <c r="H111" s="337" t="s">
        <v>403</v>
      </c>
      <c r="I111" s="664"/>
      <c r="K111" s="652"/>
      <c r="L111" s="653"/>
      <c r="M111" s="426" t="s">
        <v>144</v>
      </c>
      <c r="N111" s="337" t="s">
        <v>400</v>
      </c>
      <c r="O111" s="337" t="s">
        <v>401</v>
      </c>
      <c r="P111" s="337" t="s">
        <v>402</v>
      </c>
      <c r="Q111" s="337" t="s">
        <v>403</v>
      </c>
      <c r="R111" s="664"/>
    </row>
    <row r="112" spans="2:18" hidden="1" outlineLevel="1" x14ac:dyDescent="0.3">
      <c r="B112" s="654"/>
      <c r="C112" s="655"/>
      <c r="D112" s="427"/>
      <c r="E112" s="336" t="s">
        <v>363</v>
      </c>
      <c r="F112" s="336" t="s">
        <v>331</v>
      </c>
      <c r="G112" s="336" t="s">
        <v>364</v>
      </c>
      <c r="H112" s="336" t="s">
        <v>365</v>
      </c>
      <c r="I112" s="344" t="s">
        <v>366</v>
      </c>
      <c r="K112" s="654"/>
      <c r="L112" s="655"/>
      <c r="M112" s="427"/>
      <c r="N112" s="336" t="s">
        <v>363</v>
      </c>
      <c r="O112" s="336" t="s">
        <v>331</v>
      </c>
      <c r="P112" s="336" t="s">
        <v>364</v>
      </c>
      <c r="Q112" s="336" t="s">
        <v>365</v>
      </c>
      <c r="R112" s="344" t="s">
        <v>366</v>
      </c>
    </row>
    <row r="113" spans="2:18" s="335" customFormat="1" ht="14.5" hidden="1" outlineLevel="1" x14ac:dyDescent="0.3">
      <c r="B113" s="489"/>
      <c r="C113" s="485"/>
      <c r="D113" s="427"/>
      <c r="E113" s="545"/>
      <c r="F113" s="336"/>
      <c r="G113" s="336"/>
      <c r="H113" s="336"/>
      <c r="I113" s="344"/>
      <c r="K113" s="489"/>
      <c r="L113" s="485"/>
      <c r="M113" s="427"/>
      <c r="N113" s="545"/>
      <c r="O113" s="336"/>
      <c r="P113" s="336"/>
      <c r="Q113" s="336"/>
      <c r="R113" s="344"/>
    </row>
    <row r="114" spans="2:18" s="335" customFormat="1" hidden="1" outlineLevel="1" x14ac:dyDescent="0.3">
      <c r="B114" s="489">
        <v>1</v>
      </c>
      <c r="C114" s="547" t="s">
        <v>335</v>
      </c>
      <c r="D114" s="424" t="s">
        <v>404</v>
      </c>
      <c r="E114" s="228"/>
      <c r="F114" s="90"/>
      <c r="G114" s="90"/>
      <c r="H114" s="90"/>
      <c r="I114" s="180">
        <f t="shared" ref="I114" si="40">SUM(E114:H114)</f>
        <v>0</v>
      </c>
      <c r="K114" s="489">
        <v>1</v>
      </c>
      <c r="L114" s="547" t="s">
        <v>335</v>
      </c>
      <c r="M114" s="424" t="s">
        <v>404</v>
      </c>
      <c r="N114" s="121"/>
      <c r="O114" s="121"/>
      <c r="P114" s="94"/>
      <c r="Q114" s="94"/>
      <c r="R114" s="180">
        <f t="shared" ref="R114" si="41">SUM(N114:Q114)</f>
        <v>0</v>
      </c>
    </row>
    <row r="115" spans="2:18" hidden="1" outlineLevel="1" x14ac:dyDescent="0.3">
      <c r="B115" s="489">
        <f t="shared" ref="B115:B122" si="42">B114+1</f>
        <v>2</v>
      </c>
      <c r="C115" s="162" t="s">
        <v>337</v>
      </c>
      <c r="D115" s="424" t="s">
        <v>404</v>
      </c>
      <c r="E115" s="90"/>
      <c r="F115" s="90"/>
      <c r="G115" s="90"/>
      <c r="H115" s="90"/>
      <c r="I115" s="180">
        <f>SUM(E115:H115)</f>
        <v>0</v>
      </c>
      <c r="K115" s="489">
        <f t="shared" ref="K115:K122" si="43">K114+1</f>
        <v>2</v>
      </c>
      <c r="L115" s="162" t="s">
        <v>337</v>
      </c>
      <c r="M115" s="424" t="s">
        <v>404</v>
      </c>
      <c r="N115" s="94"/>
      <c r="O115" s="94"/>
      <c r="P115" s="94"/>
      <c r="Q115" s="94"/>
      <c r="R115" s="180">
        <f>SUM(N115:Q115)</f>
        <v>0</v>
      </c>
    </row>
    <row r="116" spans="2:18" hidden="1" outlineLevel="1" x14ac:dyDescent="0.3">
      <c r="B116" s="489">
        <f t="shared" si="42"/>
        <v>3</v>
      </c>
      <c r="C116" s="162" t="s">
        <v>338</v>
      </c>
      <c r="D116" s="424" t="s">
        <v>404</v>
      </c>
      <c r="E116" s="90"/>
      <c r="F116" s="90"/>
      <c r="G116" s="90"/>
      <c r="H116" s="90"/>
      <c r="I116" s="180">
        <f t="shared" ref="I116:I128" si="44">SUM(E116:H116)</f>
        <v>0</v>
      </c>
      <c r="K116" s="489">
        <f t="shared" si="43"/>
        <v>3</v>
      </c>
      <c r="L116" s="162" t="s">
        <v>338</v>
      </c>
      <c r="M116" s="424" t="s">
        <v>404</v>
      </c>
      <c r="N116" s="94"/>
      <c r="O116" s="94"/>
      <c r="P116" s="94"/>
      <c r="Q116" s="94"/>
      <c r="R116" s="180">
        <f t="shared" ref="R116:R128" si="45">SUM(N116:Q116)</f>
        <v>0</v>
      </c>
    </row>
    <row r="117" spans="2:18" hidden="1" outlineLevel="1" x14ac:dyDescent="0.3">
      <c r="B117" s="489">
        <f t="shared" si="42"/>
        <v>4</v>
      </c>
      <c r="C117" s="162" t="s">
        <v>339</v>
      </c>
      <c r="D117" s="424" t="s">
        <v>404</v>
      </c>
      <c r="E117" s="90"/>
      <c r="F117" s="90"/>
      <c r="G117" s="90"/>
      <c r="H117" s="90"/>
      <c r="I117" s="180">
        <f t="shared" si="44"/>
        <v>0</v>
      </c>
      <c r="K117" s="489">
        <f t="shared" si="43"/>
        <v>4</v>
      </c>
      <c r="L117" s="162" t="s">
        <v>339</v>
      </c>
      <c r="M117" s="424" t="s">
        <v>404</v>
      </c>
      <c r="N117" s="94"/>
      <c r="O117" s="94"/>
      <c r="P117" s="94"/>
      <c r="Q117" s="94"/>
      <c r="R117" s="180">
        <f t="shared" si="45"/>
        <v>0</v>
      </c>
    </row>
    <row r="118" spans="2:18" hidden="1" outlineLevel="1" x14ac:dyDescent="0.3">
      <c r="B118" s="489">
        <f t="shared" si="42"/>
        <v>5</v>
      </c>
      <c r="C118" s="162" t="s">
        <v>340</v>
      </c>
      <c r="D118" s="424" t="s">
        <v>404</v>
      </c>
      <c r="E118" s="90"/>
      <c r="F118" s="90"/>
      <c r="G118" s="90"/>
      <c r="H118" s="90"/>
      <c r="I118" s="180">
        <f t="shared" si="44"/>
        <v>0</v>
      </c>
      <c r="K118" s="489">
        <f t="shared" si="43"/>
        <v>5</v>
      </c>
      <c r="L118" s="162" t="s">
        <v>340</v>
      </c>
      <c r="M118" s="424" t="s">
        <v>404</v>
      </c>
      <c r="N118" s="94"/>
      <c r="O118" s="94"/>
      <c r="P118" s="94"/>
      <c r="Q118" s="94"/>
      <c r="R118" s="180">
        <f t="shared" si="45"/>
        <v>0</v>
      </c>
    </row>
    <row r="119" spans="2:18" hidden="1" outlineLevel="1" x14ac:dyDescent="0.3">
      <c r="B119" s="489">
        <f t="shared" si="42"/>
        <v>6</v>
      </c>
      <c r="C119" s="162" t="s">
        <v>341</v>
      </c>
      <c r="D119" s="424" t="s">
        <v>404</v>
      </c>
      <c r="E119" s="90"/>
      <c r="F119" s="90"/>
      <c r="G119" s="90"/>
      <c r="H119" s="90"/>
      <c r="I119" s="180">
        <f t="shared" si="44"/>
        <v>0</v>
      </c>
      <c r="K119" s="489">
        <f t="shared" si="43"/>
        <v>6</v>
      </c>
      <c r="L119" s="162" t="s">
        <v>341</v>
      </c>
      <c r="M119" s="424" t="s">
        <v>404</v>
      </c>
      <c r="N119" s="94"/>
      <c r="O119" s="94"/>
      <c r="P119" s="94"/>
      <c r="Q119" s="94"/>
      <c r="R119" s="180">
        <f t="shared" si="45"/>
        <v>0</v>
      </c>
    </row>
    <row r="120" spans="2:18" hidden="1" outlineLevel="1" x14ac:dyDescent="0.3">
      <c r="B120" s="489">
        <f t="shared" si="42"/>
        <v>7</v>
      </c>
      <c r="C120" s="162" t="s">
        <v>342</v>
      </c>
      <c r="D120" s="424" t="s">
        <v>404</v>
      </c>
      <c r="E120" s="90"/>
      <c r="F120" s="90"/>
      <c r="G120" s="90"/>
      <c r="H120" s="90"/>
      <c r="I120" s="180">
        <f t="shared" si="44"/>
        <v>0</v>
      </c>
      <c r="K120" s="489">
        <f t="shared" si="43"/>
        <v>7</v>
      </c>
      <c r="L120" s="162" t="s">
        <v>342</v>
      </c>
      <c r="M120" s="424" t="s">
        <v>404</v>
      </c>
      <c r="N120" s="94"/>
      <c r="O120" s="94"/>
      <c r="P120" s="94"/>
      <c r="Q120" s="94"/>
      <c r="R120" s="180">
        <f t="shared" si="45"/>
        <v>0</v>
      </c>
    </row>
    <row r="121" spans="2:18" hidden="1" outlineLevel="1" x14ac:dyDescent="0.3">
      <c r="B121" s="489">
        <f t="shared" si="42"/>
        <v>8</v>
      </c>
      <c r="C121" s="162" t="s">
        <v>343</v>
      </c>
      <c r="D121" s="424" t="s">
        <v>404</v>
      </c>
      <c r="E121" s="90"/>
      <c r="F121" s="90"/>
      <c r="G121" s="90"/>
      <c r="H121" s="90"/>
      <c r="I121" s="180">
        <f t="shared" si="44"/>
        <v>0</v>
      </c>
      <c r="K121" s="489">
        <f t="shared" si="43"/>
        <v>8</v>
      </c>
      <c r="L121" s="162" t="s">
        <v>343</v>
      </c>
      <c r="M121" s="424" t="s">
        <v>404</v>
      </c>
      <c r="N121" s="94"/>
      <c r="O121" s="94"/>
      <c r="P121" s="94"/>
      <c r="Q121" s="94"/>
      <c r="R121" s="180">
        <f t="shared" si="45"/>
        <v>0</v>
      </c>
    </row>
    <row r="122" spans="2:18" hidden="1" outlineLevel="1" x14ac:dyDescent="0.3">
      <c r="B122" s="489">
        <f t="shared" si="42"/>
        <v>9</v>
      </c>
      <c r="C122" s="162" t="s">
        <v>245</v>
      </c>
      <c r="D122" s="424" t="s">
        <v>404</v>
      </c>
      <c r="E122" s="90"/>
      <c r="F122" s="90"/>
      <c r="G122" s="90"/>
      <c r="H122" s="90"/>
      <c r="I122" s="180">
        <f t="shared" si="44"/>
        <v>0</v>
      </c>
      <c r="K122" s="489">
        <f t="shared" si="43"/>
        <v>9</v>
      </c>
      <c r="L122" s="162" t="s">
        <v>245</v>
      </c>
      <c r="M122" s="424" t="s">
        <v>404</v>
      </c>
      <c r="N122" s="94"/>
      <c r="O122" s="94"/>
      <c r="P122" s="94"/>
      <c r="Q122" s="94"/>
      <c r="R122" s="180">
        <f t="shared" si="45"/>
        <v>0</v>
      </c>
    </row>
    <row r="123" spans="2:18" hidden="1" outlineLevel="1" x14ac:dyDescent="0.3">
      <c r="B123" s="489">
        <f>B122+1</f>
        <v>10</v>
      </c>
      <c r="C123" s="161" t="s">
        <v>344</v>
      </c>
      <c r="D123" s="424" t="s">
        <v>404</v>
      </c>
      <c r="E123" s="90"/>
      <c r="F123" s="90"/>
      <c r="G123" s="90"/>
      <c r="H123" s="90"/>
      <c r="I123" s="180">
        <f t="shared" si="44"/>
        <v>0</v>
      </c>
      <c r="K123" s="489">
        <f>K122+1</f>
        <v>10</v>
      </c>
      <c r="L123" s="161" t="s">
        <v>344</v>
      </c>
      <c r="M123" s="424" t="s">
        <v>404</v>
      </c>
      <c r="N123" s="94"/>
      <c r="O123" s="94"/>
      <c r="P123" s="94"/>
      <c r="Q123" s="94"/>
      <c r="R123" s="180">
        <f t="shared" si="45"/>
        <v>0</v>
      </c>
    </row>
    <row r="124" spans="2:18" hidden="1" outlineLevel="1" x14ac:dyDescent="0.3">
      <c r="B124" s="489">
        <f>B123+1</f>
        <v>11</v>
      </c>
      <c r="C124" s="161" t="s">
        <v>257</v>
      </c>
      <c r="D124" s="424" t="s">
        <v>404</v>
      </c>
      <c r="E124" s="90"/>
      <c r="F124" s="90"/>
      <c r="G124" s="90"/>
      <c r="H124" s="90"/>
      <c r="I124" s="180">
        <f t="shared" si="44"/>
        <v>0</v>
      </c>
      <c r="K124" s="489">
        <f>K123+1</f>
        <v>11</v>
      </c>
      <c r="L124" s="161" t="s">
        <v>257</v>
      </c>
      <c r="M124" s="424" t="s">
        <v>404</v>
      </c>
      <c r="N124" s="94"/>
      <c r="O124" s="94"/>
      <c r="P124" s="94"/>
      <c r="Q124" s="94"/>
      <c r="R124" s="180">
        <f t="shared" si="45"/>
        <v>0</v>
      </c>
    </row>
    <row r="125" spans="2:18" hidden="1" outlineLevel="1" x14ac:dyDescent="0.3">
      <c r="B125" s="489">
        <f t="shared" ref="B125:B127" si="46">B124+1</f>
        <v>12</v>
      </c>
      <c r="C125" s="161" t="s">
        <v>259</v>
      </c>
      <c r="D125" s="424" t="s">
        <v>404</v>
      </c>
      <c r="E125" s="90"/>
      <c r="F125" s="90"/>
      <c r="G125" s="90"/>
      <c r="H125" s="90"/>
      <c r="I125" s="180">
        <f t="shared" si="44"/>
        <v>0</v>
      </c>
      <c r="K125" s="489">
        <f t="shared" ref="K125:K127" si="47">K124+1</f>
        <v>12</v>
      </c>
      <c r="L125" s="161" t="s">
        <v>259</v>
      </c>
      <c r="M125" s="424" t="s">
        <v>404</v>
      </c>
      <c r="N125" s="94"/>
      <c r="O125" s="94"/>
      <c r="P125" s="94"/>
      <c r="Q125" s="94"/>
      <c r="R125" s="180">
        <f t="shared" si="45"/>
        <v>0</v>
      </c>
    </row>
    <row r="126" spans="2:18" hidden="1" outlineLevel="1" x14ac:dyDescent="0.3">
      <c r="B126" s="489">
        <f t="shared" si="46"/>
        <v>13</v>
      </c>
      <c r="C126" s="161" t="s">
        <v>345</v>
      </c>
      <c r="D126" s="424" t="s">
        <v>404</v>
      </c>
      <c r="E126" s="90"/>
      <c r="F126" s="90"/>
      <c r="G126" s="90"/>
      <c r="H126" s="90"/>
      <c r="I126" s="180">
        <f t="shared" si="44"/>
        <v>0</v>
      </c>
      <c r="K126" s="489">
        <f t="shared" si="47"/>
        <v>13</v>
      </c>
      <c r="L126" s="161" t="s">
        <v>345</v>
      </c>
      <c r="M126" s="424" t="s">
        <v>404</v>
      </c>
      <c r="N126" s="94"/>
      <c r="O126" s="94"/>
      <c r="P126" s="94"/>
      <c r="Q126" s="94"/>
      <c r="R126" s="180">
        <f t="shared" si="45"/>
        <v>0</v>
      </c>
    </row>
    <row r="127" spans="2:18" hidden="1" outlineLevel="1" x14ac:dyDescent="0.3">
      <c r="B127" s="489">
        <f t="shared" si="46"/>
        <v>14</v>
      </c>
      <c r="C127" s="161" t="s">
        <v>266</v>
      </c>
      <c r="D127" s="424" t="s">
        <v>404</v>
      </c>
      <c r="E127" s="90"/>
      <c r="F127" s="90"/>
      <c r="G127" s="90"/>
      <c r="H127" s="90"/>
      <c r="I127" s="180">
        <f t="shared" si="44"/>
        <v>0</v>
      </c>
      <c r="K127" s="489">
        <f t="shared" si="47"/>
        <v>14</v>
      </c>
      <c r="L127" s="161" t="s">
        <v>266</v>
      </c>
      <c r="M127" s="424" t="s">
        <v>404</v>
      </c>
      <c r="N127" s="94"/>
      <c r="O127" s="94"/>
      <c r="P127" s="94"/>
      <c r="Q127" s="94"/>
      <c r="R127" s="180">
        <f t="shared" si="45"/>
        <v>0</v>
      </c>
    </row>
    <row r="128" spans="2:18" ht="14.5" hidden="1" outlineLevel="1" thickBot="1" x14ac:dyDescent="0.35">
      <c r="B128" s="490">
        <f>B127+1</f>
        <v>15</v>
      </c>
      <c r="C128" s="163" t="s">
        <v>46</v>
      </c>
      <c r="D128" s="464" t="s">
        <v>404</v>
      </c>
      <c r="E128" s="177">
        <f>SUM(E115:E127)</f>
        <v>0</v>
      </c>
      <c r="F128" s="177">
        <f>SUM(F115:F127)</f>
        <v>0</v>
      </c>
      <c r="G128" s="177">
        <f>SUM(G115:G127)</f>
        <v>0</v>
      </c>
      <c r="H128" s="177">
        <f>SUM(H115:H127)</f>
        <v>0</v>
      </c>
      <c r="I128" s="180">
        <f t="shared" si="44"/>
        <v>0</v>
      </c>
      <c r="K128" s="490">
        <f>K127+1</f>
        <v>15</v>
      </c>
      <c r="L128" s="163" t="s">
        <v>46</v>
      </c>
      <c r="M128" s="464" t="s">
        <v>404</v>
      </c>
      <c r="N128" s="177">
        <f>SUM(N115:N127)</f>
        <v>0</v>
      </c>
      <c r="O128" s="177">
        <f>SUM(O115:O127)</f>
        <v>0</v>
      </c>
      <c r="P128" s="177">
        <f>SUM(P115:P127)</f>
        <v>0</v>
      </c>
      <c r="Q128" s="177">
        <f>SUM(Q115:Q127)</f>
        <v>0</v>
      </c>
      <c r="R128" s="180">
        <f t="shared" si="45"/>
        <v>0</v>
      </c>
    </row>
    <row r="129" spans="2:18" ht="14.5" hidden="1" outlineLevel="1" thickBot="1" x14ac:dyDescent="0.35"/>
    <row r="130" spans="2:18" hidden="1" outlineLevel="1" x14ac:dyDescent="0.3">
      <c r="B130" s="650" t="str">
        <f>B109</f>
        <v>Year 2024</v>
      </c>
      <c r="C130" s="651"/>
      <c r="D130" s="351"/>
      <c r="E130" s="673" t="str">
        <f>LEFT(E109,4)-1&amp;" UY"</f>
        <v>2018 UY</v>
      </c>
      <c r="F130" s="673"/>
      <c r="G130" s="673"/>
      <c r="H130" s="673"/>
      <c r="I130" s="641"/>
      <c r="K130" s="650" t="str">
        <f>K109</f>
        <v>Year 2023</v>
      </c>
      <c r="L130" s="651"/>
      <c r="M130" s="351"/>
      <c r="N130" s="673" t="str">
        <f>LEFT(N109,4)-1&amp;" UY"</f>
        <v>2017 UY</v>
      </c>
      <c r="O130" s="673"/>
      <c r="P130" s="673"/>
      <c r="Q130" s="673"/>
      <c r="R130" s="641"/>
    </row>
    <row r="131" spans="2:18" ht="15" hidden="1" customHeight="1" outlineLevel="1" x14ac:dyDescent="0.3">
      <c r="B131" s="652"/>
      <c r="C131" s="653"/>
      <c r="D131" s="334"/>
      <c r="E131" s="674" t="s">
        <v>399</v>
      </c>
      <c r="F131" s="675"/>
      <c r="G131" s="675"/>
      <c r="H131" s="676"/>
      <c r="I131" s="669" t="s">
        <v>46</v>
      </c>
      <c r="K131" s="652"/>
      <c r="L131" s="653"/>
      <c r="M131" s="334"/>
      <c r="N131" s="674" t="s">
        <v>399</v>
      </c>
      <c r="O131" s="675"/>
      <c r="P131" s="675"/>
      <c r="Q131" s="676"/>
      <c r="R131" s="669" t="s">
        <v>46</v>
      </c>
    </row>
    <row r="132" spans="2:18" ht="28" hidden="1" outlineLevel="1" x14ac:dyDescent="0.3">
      <c r="B132" s="652"/>
      <c r="C132" s="653"/>
      <c r="D132" s="426" t="s">
        <v>144</v>
      </c>
      <c r="E132" s="337" t="s">
        <v>400</v>
      </c>
      <c r="F132" s="337" t="s">
        <v>401</v>
      </c>
      <c r="G132" s="337" t="s">
        <v>402</v>
      </c>
      <c r="H132" s="337" t="s">
        <v>403</v>
      </c>
      <c r="I132" s="664"/>
      <c r="K132" s="652"/>
      <c r="L132" s="653"/>
      <c r="M132" s="426" t="s">
        <v>144</v>
      </c>
      <c r="N132" s="337" t="s">
        <v>400</v>
      </c>
      <c r="O132" s="337" t="s">
        <v>401</v>
      </c>
      <c r="P132" s="337" t="s">
        <v>402</v>
      </c>
      <c r="Q132" s="337" t="s">
        <v>403</v>
      </c>
      <c r="R132" s="664"/>
    </row>
    <row r="133" spans="2:18" hidden="1" outlineLevel="1" x14ac:dyDescent="0.3">
      <c r="B133" s="654"/>
      <c r="C133" s="655"/>
      <c r="D133" s="427"/>
      <c r="E133" s="336" t="s">
        <v>367</v>
      </c>
      <c r="F133" s="336" t="s">
        <v>368</v>
      </c>
      <c r="G133" s="336" t="s">
        <v>369</v>
      </c>
      <c r="H133" s="336" t="s">
        <v>370</v>
      </c>
      <c r="I133" s="344" t="s">
        <v>371</v>
      </c>
      <c r="K133" s="654"/>
      <c r="L133" s="655"/>
      <c r="M133" s="427"/>
      <c r="N133" s="336" t="s">
        <v>367</v>
      </c>
      <c r="O133" s="336" t="s">
        <v>368</v>
      </c>
      <c r="P133" s="336" t="s">
        <v>369</v>
      </c>
      <c r="Q133" s="336" t="s">
        <v>370</v>
      </c>
      <c r="R133" s="344" t="s">
        <v>371</v>
      </c>
    </row>
    <row r="134" spans="2:18" s="335" customFormat="1" ht="14.5" hidden="1" outlineLevel="1" x14ac:dyDescent="0.3">
      <c r="B134" s="489"/>
      <c r="C134" s="485"/>
      <c r="D134" s="427"/>
      <c r="E134" s="545"/>
      <c r="F134" s="336"/>
      <c r="G134" s="336"/>
      <c r="H134" s="336"/>
      <c r="I134" s="344"/>
      <c r="K134" s="489"/>
      <c r="L134" s="485"/>
      <c r="M134" s="427"/>
      <c r="N134" s="545"/>
      <c r="O134" s="336"/>
      <c r="P134" s="336"/>
      <c r="Q134" s="336"/>
      <c r="R134" s="344"/>
    </row>
    <row r="135" spans="2:18" s="335" customFormat="1" hidden="1" outlineLevel="1" x14ac:dyDescent="0.3">
      <c r="B135" s="489">
        <v>1</v>
      </c>
      <c r="C135" s="547" t="s">
        <v>335</v>
      </c>
      <c r="D135" s="424" t="s">
        <v>404</v>
      </c>
      <c r="E135" s="228"/>
      <c r="F135" s="90"/>
      <c r="G135" s="90"/>
      <c r="H135" s="90"/>
      <c r="I135" s="180">
        <f t="shared" ref="I135" si="48">SUM(E135:H135)</f>
        <v>0</v>
      </c>
      <c r="K135" s="489">
        <v>1</v>
      </c>
      <c r="L135" s="547" t="s">
        <v>335</v>
      </c>
      <c r="M135" s="424" t="s">
        <v>404</v>
      </c>
      <c r="N135" s="121"/>
      <c r="O135" s="121"/>
      <c r="P135" s="94"/>
      <c r="Q135" s="94"/>
      <c r="R135" s="180">
        <f t="shared" ref="R135" si="49">SUM(N135:Q135)</f>
        <v>0</v>
      </c>
    </row>
    <row r="136" spans="2:18" hidden="1" outlineLevel="1" x14ac:dyDescent="0.3">
      <c r="B136" s="489">
        <f t="shared" ref="B136:B143" si="50">B135+1</f>
        <v>2</v>
      </c>
      <c r="C136" s="162" t="s">
        <v>337</v>
      </c>
      <c r="D136" s="424" t="s">
        <v>404</v>
      </c>
      <c r="E136" s="90"/>
      <c r="F136" s="90"/>
      <c r="G136" s="90"/>
      <c r="H136" s="90"/>
      <c r="I136" s="180">
        <f>SUM(E136:H136)</f>
        <v>0</v>
      </c>
      <c r="K136" s="489">
        <f t="shared" ref="K136:K143" si="51">K135+1</f>
        <v>2</v>
      </c>
      <c r="L136" s="162" t="s">
        <v>337</v>
      </c>
      <c r="M136" s="424" t="s">
        <v>404</v>
      </c>
      <c r="N136" s="94"/>
      <c r="O136" s="94"/>
      <c r="P136" s="94"/>
      <c r="Q136" s="94"/>
      <c r="R136" s="180">
        <f>SUM(N136:Q136)</f>
        <v>0</v>
      </c>
    </row>
    <row r="137" spans="2:18" hidden="1" outlineLevel="1" x14ac:dyDescent="0.3">
      <c r="B137" s="489">
        <f t="shared" si="50"/>
        <v>3</v>
      </c>
      <c r="C137" s="162" t="s">
        <v>338</v>
      </c>
      <c r="D137" s="424" t="s">
        <v>404</v>
      </c>
      <c r="E137" s="90"/>
      <c r="F137" s="90"/>
      <c r="G137" s="90"/>
      <c r="H137" s="90"/>
      <c r="I137" s="180">
        <f t="shared" ref="I137:I149" si="52">SUM(E137:H137)</f>
        <v>0</v>
      </c>
      <c r="K137" s="489">
        <f t="shared" si="51"/>
        <v>3</v>
      </c>
      <c r="L137" s="162" t="s">
        <v>338</v>
      </c>
      <c r="M137" s="424" t="s">
        <v>404</v>
      </c>
      <c r="N137" s="94"/>
      <c r="O137" s="94"/>
      <c r="P137" s="94"/>
      <c r="Q137" s="94"/>
      <c r="R137" s="180">
        <f t="shared" ref="R137:R149" si="53">SUM(N137:Q137)</f>
        <v>0</v>
      </c>
    </row>
    <row r="138" spans="2:18" hidden="1" outlineLevel="1" x14ac:dyDescent="0.3">
      <c r="B138" s="489">
        <f t="shared" si="50"/>
        <v>4</v>
      </c>
      <c r="C138" s="162" t="s">
        <v>339</v>
      </c>
      <c r="D138" s="424" t="s">
        <v>404</v>
      </c>
      <c r="E138" s="90"/>
      <c r="F138" s="90"/>
      <c r="G138" s="90"/>
      <c r="H138" s="90"/>
      <c r="I138" s="180">
        <f t="shared" si="52"/>
        <v>0</v>
      </c>
      <c r="K138" s="489">
        <f t="shared" si="51"/>
        <v>4</v>
      </c>
      <c r="L138" s="162" t="s">
        <v>339</v>
      </c>
      <c r="M138" s="424" t="s">
        <v>404</v>
      </c>
      <c r="N138" s="94"/>
      <c r="O138" s="94"/>
      <c r="P138" s="94"/>
      <c r="Q138" s="94"/>
      <c r="R138" s="180">
        <f t="shared" si="53"/>
        <v>0</v>
      </c>
    </row>
    <row r="139" spans="2:18" hidden="1" outlineLevel="1" x14ac:dyDescent="0.3">
      <c r="B139" s="489">
        <f t="shared" si="50"/>
        <v>5</v>
      </c>
      <c r="C139" s="162" t="s">
        <v>340</v>
      </c>
      <c r="D139" s="424" t="s">
        <v>404</v>
      </c>
      <c r="E139" s="90"/>
      <c r="F139" s="90"/>
      <c r="G139" s="90"/>
      <c r="H139" s="90"/>
      <c r="I139" s="180">
        <f t="shared" si="52"/>
        <v>0</v>
      </c>
      <c r="K139" s="489">
        <f t="shared" si="51"/>
        <v>5</v>
      </c>
      <c r="L139" s="162" t="s">
        <v>340</v>
      </c>
      <c r="M139" s="424" t="s">
        <v>404</v>
      </c>
      <c r="N139" s="94"/>
      <c r="O139" s="94"/>
      <c r="P139" s="94"/>
      <c r="Q139" s="94"/>
      <c r="R139" s="180">
        <f t="shared" si="53"/>
        <v>0</v>
      </c>
    </row>
    <row r="140" spans="2:18" hidden="1" outlineLevel="1" x14ac:dyDescent="0.3">
      <c r="B140" s="489">
        <f t="shared" si="50"/>
        <v>6</v>
      </c>
      <c r="C140" s="162" t="s">
        <v>341</v>
      </c>
      <c r="D140" s="424" t="s">
        <v>404</v>
      </c>
      <c r="E140" s="90"/>
      <c r="F140" s="90"/>
      <c r="G140" s="90"/>
      <c r="H140" s="90"/>
      <c r="I140" s="180">
        <f t="shared" si="52"/>
        <v>0</v>
      </c>
      <c r="K140" s="489">
        <f t="shared" si="51"/>
        <v>6</v>
      </c>
      <c r="L140" s="162" t="s">
        <v>341</v>
      </c>
      <c r="M140" s="424" t="s">
        <v>404</v>
      </c>
      <c r="N140" s="94"/>
      <c r="O140" s="94"/>
      <c r="P140" s="94"/>
      <c r="Q140" s="94"/>
      <c r="R140" s="180">
        <f t="shared" si="53"/>
        <v>0</v>
      </c>
    </row>
    <row r="141" spans="2:18" hidden="1" outlineLevel="1" x14ac:dyDescent="0.3">
      <c r="B141" s="489">
        <f t="shared" si="50"/>
        <v>7</v>
      </c>
      <c r="C141" s="162" t="s">
        <v>342</v>
      </c>
      <c r="D141" s="424" t="s">
        <v>404</v>
      </c>
      <c r="E141" s="90"/>
      <c r="F141" s="90"/>
      <c r="G141" s="90"/>
      <c r="H141" s="90"/>
      <c r="I141" s="180">
        <f t="shared" si="52"/>
        <v>0</v>
      </c>
      <c r="K141" s="489">
        <f t="shared" si="51"/>
        <v>7</v>
      </c>
      <c r="L141" s="162" t="s">
        <v>342</v>
      </c>
      <c r="M141" s="424" t="s">
        <v>404</v>
      </c>
      <c r="N141" s="94"/>
      <c r="O141" s="94"/>
      <c r="P141" s="94"/>
      <c r="Q141" s="94"/>
      <c r="R141" s="180">
        <f t="shared" si="53"/>
        <v>0</v>
      </c>
    </row>
    <row r="142" spans="2:18" hidden="1" outlineLevel="1" x14ac:dyDescent="0.3">
      <c r="B142" s="489">
        <f t="shared" si="50"/>
        <v>8</v>
      </c>
      <c r="C142" s="162" t="s">
        <v>343</v>
      </c>
      <c r="D142" s="424" t="s">
        <v>404</v>
      </c>
      <c r="E142" s="90"/>
      <c r="F142" s="90"/>
      <c r="G142" s="90"/>
      <c r="H142" s="90"/>
      <c r="I142" s="180">
        <f t="shared" si="52"/>
        <v>0</v>
      </c>
      <c r="K142" s="489">
        <f t="shared" si="51"/>
        <v>8</v>
      </c>
      <c r="L142" s="162" t="s">
        <v>343</v>
      </c>
      <c r="M142" s="424" t="s">
        <v>404</v>
      </c>
      <c r="N142" s="94"/>
      <c r="O142" s="94"/>
      <c r="P142" s="94"/>
      <c r="Q142" s="94"/>
      <c r="R142" s="180">
        <f t="shared" si="53"/>
        <v>0</v>
      </c>
    </row>
    <row r="143" spans="2:18" hidden="1" outlineLevel="1" x14ac:dyDescent="0.3">
      <c r="B143" s="489">
        <f t="shared" si="50"/>
        <v>9</v>
      </c>
      <c r="C143" s="162" t="s">
        <v>245</v>
      </c>
      <c r="D143" s="424" t="s">
        <v>404</v>
      </c>
      <c r="E143" s="90"/>
      <c r="F143" s="90"/>
      <c r="G143" s="90"/>
      <c r="H143" s="90"/>
      <c r="I143" s="180">
        <f t="shared" si="52"/>
        <v>0</v>
      </c>
      <c r="K143" s="489">
        <f t="shared" si="51"/>
        <v>9</v>
      </c>
      <c r="L143" s="162" t="s">
        <v>245</v>
      </c>
      <c r="M143" s="424" t="s">
        <v>404</v>
      </c>
      <c r="N143" s="94"/>
      <c r="O143" s="94"/>
      <c r="P143" s="94"/>
      <c r="Q143" s="94"/>
      <c r="R143" s="180">
        <f t="shared" si="53"/>
        <v>0</v>
      </c>
    </row>
    <row r="144" spans="2:18" hidden="1" outlineLevel="1" x14ac:dyDescent="0.3">
      <c r="B144" s="489">
        <f>B143+1</f>
        <v>10</v>
      </c>
      <c r="C144" s="161" t="s">
        <v>344</v>
      </c>
      <c r="D144" s="424" t="s">
        <v>404</v>
      </c>
      <c r="E144" s="90"/>
      <c r="F144" s="90"/>
      <c r="G144" s="90"/>
      <c r="H144" s="90"/>
      <c r="I144" s="180">
        <f t="shared" si="52"/>
        <v>0</v>
      </c>
      <c r="K144" s="489">
        <f>K143+1</f>
        <v>10</v>
      </c>
      <c r="L144" s="161" t="s">
        <v>344</v>
      </c>
      <c r="M144" s="424" t="s">
        <v>404</v>
      </c>
      <c r="N144" s="94"/>
      <c r="O144" s="94"/>
      <c r="P144" s="94"/>
      <c r="Q144" s="94"/>
      <c r="R144" s="180">
        <f t="shared" si="53"/>
        <v>0</v>
      </c>
    </row>
    <row r="145" spans="2:18" hidden="1" outlineLevel="1" x14ac:dyDescent="0.3">
      <c r="B145" s="489">
        <f>B144+1</f>
        <v>11</v>
      </c>
      <c r="C145" s="161" t="s">
        <v>257</v>
      </c>
      <c r="D145" s="424" t="s">
        <v>404</v>
      </c>
      <c r="E145" s="90"/>
      <c r="F145" s="90"/>
      <c r="G145" s="90"/>
      <c r="H145" s="90"/>
      <c r="I145" s="180">
        <f t="shared" si="52"/>
        <v>0</v>
      </c>
      <c r="K145" s="489">
        <f>K144+1</f>
        <v>11</v>
      </c>
      <c r="L145" s="161" t="s">
        <v>257</v>
      </c>
      <c r="M145" s="424" t="s">
        <v>404</v>
      </c>
      <c r="N145" s="94"/>
      <c r="O145" s="94"/>
      <c r="P145" s="94"/>
      <c r="Q145" s="94"/>
      <c r="R145" s="180">
        <f t="shared" si="53"/>
        <v>0</v>
      </c>
    </row>
    <row r="146" spans="2:18" hidden="1" outlineLevel="1" x14ac:dyDescent="0.3">
      <c r="B146" s="489">
        <f t="shared" ref="B146:B148" si="54">B145+1</f>
        <v>12</v>
      </c>
      <c r="C146" s="161" t="s">
        <v>259</v>
      </c>
      <c r="D146" s="424" t="s">
        <v>404</v>
      </c>
      <c r="E146" s="90"/>
      <c r="F146" s="90"/>
      <c r="G146" s="90"/>
      <c r="H146" s="90"/>
      <c r="I146" s="180">
        <f t="shared" si="52"/>
        <v>0</v>
      </c>
      <c r="K146" s="489">
        <f t="shared" ref="K146:K148" si="55">K145+1</f>
        <v>12</v>
      </c>
      <c r="L146" s="161" t="s">
        <v>259</v>
      </c>
      <c r="M146" s="424" t="s">
        <v>404</v>
      </c>
      <c r="N146" s="94"/>
      <c r="O146" s="94"/>
      <c r="P146" s="94"/>
      <c r="Q146" s="94"/>
      <c r="R146" s="180">
        <f t="shared" si="53"/>
        <v>0</v>
      </c>
    </row>
    <row r="147" spans="2:18" hidden="1" outlineLevel="1" x14ac:dyDescent="0.3">
      <c r="B147" s="489">
        <f t="shared" si="54"/>
        <v>13</v>
      </c>
      <c r="C147" s="161" t="s">
        <v>345</v>
      </c>
      <c r="D147" s="424" t="s">
        <v>404</v>
      </c>
      <c r="E147" s="90"/>
      <c r="F147" s="90"/>
      <c r="G147" s="90"/>
      <c r="H147" s="90"/>
      <c r="I147" s="180">
        <f t="shared" si="52"/>
        <v>0</v>
      </c>
      <c r="K147" s="489">
        <f t="shared" si="55"/>
        <v>13</v>
      </c>
      <c r="L147" s="161" t="s">
        <v>345</v>
      </c>
      <c r="M147" s="424" t="s">
        <v>404</v>
      </c>
      <c r="N147" s="94"/>
      <c r="O147" s="94"/>
      <c r="P147" s="94"/>
      <c r="Q147" s="94"/>
      <c r="R147" s="180">
        <f t="shared" si="53"/>
        <v>0</v>
      </c>
    </row>
    <row r="148" spans="2:18" hidden="1" outlineLevel="1" x14ac:dyDescent="0.3">
      <c r="B148" s="489">
        <f t="shared" si="54"/>
        <v>14</v>
      </c>
      <c r="C148" s="161" t="s">
        <v>266</v>
      </c>
      <c r="D148" s="424" t="s">
        <v>404</v>
      </c>
      <c r="E148" s="90"/>
      <c r="F148" s="90"/>
      <c r="G148" s="90"/>
      <c r="H148" s="90"/>
      <c r="I148" s="180">
        <f t="shared" si="52"/>
        <v>0</v>
      </c>
      <c r="K148" s="489">
        <f t="shared" si="55"/>
        <v>14</v>
      </c>
      <c r="L148" s="161" t="s">
        <v>266</v>
      </c>
      <c r="M148" s="424" t="s">
        <v>404</v>
      </c>
      <c r="N148" s="94"/>
      <c r="O148" s="94"/>
      <c r="P148" s="94"/>
      <c r="Q148" s="94"/>
      <c r="R148" s="180">
        <f t="shared" si="53"/>
        <v>0</v>
      </c>
    </row>
    <row r="149" spans="2:18" ht="14.5" hidden="1" outlineLevel="1" thickBot="1" x14ac:dyDescent="0.35">
      <c r="B149" s="490">
        <f>B148+1</f>
        <v>15</v>
      </c>
      <c r="C149" s="163" t="s">
        <v>46</v>
      </c>
      <c r="D149" s="464" t="s">
        <v>404</v>
      </c>
      <c r="E149" s="177">
        <f>SUM(E136:E148)</f>
        <v>0</v>
      </c>
      <c r="F149" s="177">
        <f>SUM(F136:F148)</f>
        <v>0</v>
      </c>
      <c r="G149" s="177">
        <f>SUM(G136:G148)</f>
        <v>0</v>
      </c>
      <c r="H149" s="177">
        <f>SUM(H136:H148)</f>
        <v>0</v>
      </c>
      <c r="I149" s="180">
        <f t="shared" si="52"/>
        <v>0</v>
      </c>
      <c r="K149" s="490">
        <f>K148+1</f>
        <v>15</v>
      </c>
      <c r="L149" s="163" t="s">
        <v>46</v>
      </c>
      <c r="M149" s="464" t="s">
        <v>404</v>
      </c>
      <c r="N149" s="177">
        <f>SUM(N136:N148)</f>
        <v>0</v>
      </c>
      <c r="O149" s="177">
        <f>SUM(O136:O148)</f>
        <v>0</v>
      </c>
      <c r="P149" s="177">
        <f>SUM(P136:P148)</f>
        <v>0</v>
      </c>
      <c r="Q149" s="177">
        <f>SUM(Q136:Q148)</f>
        <v>0</v>
      </c>
      <c r="R149" s="180">
        <f t="shared" si="53"/>
        <v>0</v>
      </c>
    </row>
    <row r="150" spans="2:18" ht="14.5" collapsed="1" thickBot="1" x14ac:dyDescent="0.35"/>
    <row r="151" spans="2:18" x14ac:dyDescent="0.3">
      <c r="B151" s="650" t="str">
        <f>_xlfn.CONCAT("Year", " ",  'Key inputs'!C164)</f>
        <v xml:space="preserve">Year </v>
      </c>
      <c r="C151" s="651"/>
      <c r="D151" s="351"/>
      <c r="E151" s="677" t="str">
        <f>'Key inputs'!F32</f>
        <v>Total</v>
      </c>
      <c r="F151" s="673"/>
      <c r="G151" s="673"/>
      <c r="H151" s="673"/>
      <c r="I151" s="678"/>
      <c r="K151" s="650" t="str">
        <f>_xlfn.CONCAT("Year", " ",  'Key inputs'!L164)</f>
        <v xml:space="preserve">Year </v>
      </c>
      <c r="L151" s="651"/>
      <c r="M151" s="351"/>
      <c r="N151" s="677" t="str">
        <f>'Key inputs'!J32</f>
        <v>Total</v>
      </c>
      <c r="O151" s="673"/>
      <c r="P151" s="673"/>
      <c r="Q151" s="673"/>
      <c r="R151" s="678"/>
    </row>
    <row r="152" spans="2:18" ht="15" customHeight="1" x14ac:dyDescent="0.3">
      <c r="B152" s="652"/>
      <c r="C152" s="653"/>
      <c r="D152" s="334"/>
      <c r="E152" s="674" t="s">
        <v>399</v>
      </c>
      <c r="F152" s="675"/>
      <c r="G152" s="675"/>
      <c r="H152" s="676"/>
      <c r="I152" s="669" t="s">
        <v>46</v>
      </c>
      <c r="K152" s="652"/>
      <c r="L152" s="653"/>
      <c r="M152" s="334"/>
      <c r="N152" s="674" t="s">
        <v>399</v>
      </c>
      <c r="O152" s="675"/>
      <c r="P152" s="675"/>
      <c r="Q152" s="676"/>
      <c r="R152" s="669" t="s">
        <v>46</v>
      </c>
    </row>
    <row r="153" spans="2:18" ht="28" x14ac:dyDescent="0.3">
      <c r="B153" s="652"/>
      <c r="C153" s="653"/>
      <c r="D153" s="426" t="s">
        <v>144</v>
      </c>
      <c r="E153" s="337" t="s">
        <v>400</v>
      </c>
      <c r="F153" s="337" t="s">
        <v>401</v>
      </c>
      <c r="G153" s="337" t="s">
        <v>402</v>
      </c>
      <c r="H153" s="337" t="s">
        <v>403</v>
      </c>
      <c r="I153" s="664"/>
      <c r="K153" s="652"/>
      <c r="L153" s="653"/>
      <c r="M153" s="426" t="s">
        <v>144</v>
      </c>
      <c r="N153" s="337" t="s">
        <v>400</v>
      </c>
      <c r="O153" s="337" t="s">
        <v>401</v>
      </c>
      <c r="P153" s="337" t="s">
        <v>402</v>
      </c>
      <c r="Q153" s="337" t="s">
        <v>403</v>
      </c>
      <c r="R153" s="664"/>
    </row>
    <row r="154" spans="2:18" x14ac:dyDescent="0.3">
      <c r="B154" s="654"/>
      <c r="C154" s="655"/>
      <c r="D154" s="427"/>
      <c r="E154" s="337" t="s">
        <v>372</v>
      </c>
      <c r="F154" s="337" t="s">
        <v>373</v>
      </c>
      <c r="G154" s="337" t="s">
        <v>374</v>
      </c>
      <c r="H154" s="337" t="s">
        <v>375</v>
      </c>
      <c r="I154" s="329" t="s">
        <v>376</v>
      </c>
      <c r="K154" s="654"/>
      <c r="L154" s="655"/>
      <c r="M154" s="427"/>
      <c r="N154" s="337" t="s">
        <v>372</v>
      </c>
      <c r="O154" s="337" t="s">
        <v>373</v>
      </c>
      <c r="P154" s="337" t="s">
        <v>374</v>
      </c>
      <c r="Q154" s="337" t="s">
        <v>375</v>
      </c>
      <c r="R154" s="329" t="s">
        <v>376</v>
      </c>
    </row>
    <row r="155" spans="2:18" s="335" customFormat="1" ht="14.5" x14ac:dyDescent="0.3">
      <c r="B155" s="489"/>
      <c r="C155" s="485"/>
      <c r="D155" s="427"/>
      <c r="E155" s="545"/>
      <c r="F155" s="336"/>
      <c r="G155" s="336"/>
      <c r="H155" s="336"/>
      <c r="I155" s="344"/>
      <c r="K155" s="489"/>
      <c r="L155" s="485"/>
      <c r="M155" s="427"/>
      <c r="N155" s="545"/>
      <c r="O155" s="336"/>
      <c r="P155" s="336"/>
      <c r="Q155" s="336"/>
      <c r="R155" s="344"/>
    </row>
    <row r="156" spans="2:18" s="335" customFormat="1" x14ac:dyDescent="0.3">
      <c r="B156" s="489">
        <v>1</v>
      </c>
      <c r="C156" s="547" t="s">
        <v>335</v>
      </c>
      <c r="D156" s="424" t="s">
        <v>404</v>
      </c>
      <c r="E156" s="182">
        <f t="shared" ref="E156:H170" si="56">SUM(E9,E30,E51,E72,E93,E114,E135)</f>
        <v>0</v>
      </c>
      <c r="F156" s="182">
        <f t="shared" si="56"/>
        <v>0</v>
      </c>
      <c r="G156" s="182">
        <f t="shared" si="56"/>
        <v>0</v>
      </c>
      <c r="H156" s="182">
        <f t="shared" si="56"/>
        <v>0</v>
      </c>
      <c r="I156" s="180">
        <f t="shared" ref="I156" si="57">SUM(E156:H156)</f>
        <v>0</v>
      </c>
      <c r="K156" s="489">
        <v>1</v>
      </c>
      <c r="L156" s="547" t="s">
        <v>335</v>
      </c>
      <c r="M156" s="424" t="s">
        <v>404</v>
      </c>
      <c r="N156" s="182">
        <f t="shared" ref="N156:Q170" si="58">SUM(N9,N30,N51,N72,N93,N114,N135)</f>
        <v>0</v>
      </c>
      <c r="O156" s="182">
        <f t="shared" si="58"/>
        <v>0</v>
      </c>
      <c r="P156" s="182">
        <f t="shared" si="58"/>
        <v>0</v>
      </c>
      <c r="Q156" s="182">
        <f t="shared" si="58"/>
        <v>0</v>
      </c>
      <c r="R156" s="180">
        <f t="shared" ref="R156" si="59">SUM(N156:Q156)</f>
        <v>0</v>
      </c>
    </row>
    <row r="157" spans="2:18" x14ac:dyDescent="0.3">
      <c r="B157" s="489">
        <f t="shared" ref="B157:B164" si="60">B156+1</f>
        <v>2</v>
      </c>
      <c r="C157" s="162" t="s">
        <v>337</v>
      </c>
      <c r="D157" s="424" t="s">
        <v>404</v>
      </c>
      <c r="E157" s="182">
        <f t="shared" si="56"/>
        <v>0</v>
      </c>
      <c r="F157" s="182">
        <f t="shared" si="56"/>
        <v>0</v>
      </c>
      <c r="G157" s="182">
        <f t="shared" si="56"/>
        <v>0</v>
      </c>
      <c r="H157" s="182">
        <f t="shared" si="56"/>
        <v>0</v>
      </c>
      <c r="I157" s="180">
        <f>SUM(E157:H157)</f>
        <v>0</v>
      </c>
      <c r="K157" s="489">
        <f t="shared" ref="K157:K164" si="61">K156+1</f>
        <v>2</v>
      </c>
      <c r="L157" s="162" t="s">
        <v>337</v>
      </c>
      <c r="M157" s="424" t="s">
        <v>404</v>
      </c>
      <c r="N157" s="182">
        <f t="shared" si="58"/>
        <v>0</v>
      </c>
      <c r="O157" s="182">
        <f t="shared" si="58"/>
        <v>0</v>
      </c>
      <c r="P157" s="182">
        <f t="shared" si="58"/>
        <v>0</v>
      </c>
      <c r="Q157" s="182">
        <f t="shared" si="58"/>
        <v>0</v>
      </c>
      <c r="R157" s="180">
        <f>SUM(N157:Q157)</f>
        <v>0</v>
      </c>
    </row>
    <row r="158" spans="2:18" x14ac:dyDescent="0.3">
      <c r="B158" s="489">
        <f t="shared" si="60"/>
        <v>3</v>
      </c>
      <c r="C158" s="162" t="s">
        <v>338</v>
      </c>
      <c r="D158" s="424" t="s">
        <v>404</v>
      </c>
      <c r="E158" s="182">
        <f t="shared" si="56"/>
        <v>0</v>
      </c>
      <c r="F158" s="182">
        <f t="shared" si="56"/>
        <v>0</v>
      </c>
      <c r="G158" s="182">
        <f t="shared" si="56"/>
        <v>0</v>
      </c>
      <c r="H158" s="182">
        <f t="shared" si="56"/>
        <v>0</v>
      </c>
      <c r="I158" s="183">
        <f t="shared" ref="I158:I170" si="62">SUM(I11,I32,I53,I74,I95,I116,I137)</f>
        <v>0</v>
      </c>
      <c r="K158" s="489">
        <f t="shared" si="61"/>
        <v>3</v>
      </c>
      <c r="L158" s="162" t="s">
        <v>338</v>
      </c>
      <c r="M158" s="424" t="s">
        <v>404</v>
      </c>
      <c r="N158" s="182">
        <f t="shared" si="58"/>
        <v>0</v>
      </c>
      <c r="O158" s="182">
        <f t="shared" si="58"/>
        <v>0</v>
      </c>
      <c r="P158" s="182">
        <f t="shared" si="58"/>
        <v>0</v>
      </c>
      <c r="Q158" s="182">
        <f t="shared" si="58"/>
        <v>0</v>
      </c>
      <c r="R158" s="183">
        <f t="shared" ref="R158:R170" si="63">SUM(R11,R32,R53,R74,R95,R116,R137)</f>
        <v>0</v>
      </c>
    </row>
    <row r="159" spans="2:18" x14ac:dyDescent="0.3">
      <c r="B159" s="489">
        <f t="shared" si="60"/>
        <v>4</v>
      </c>
      <c r="C159" s="162" t="s">
        <v>339</v>
      </c>
      <c r="D159" s="424" t="s">
        <v>404</v>
      </c>
      <c r="E159" s="182">
        <f t="shared" si="56"/>
        <v>0</v>
      </c>
      <c r="F159" s="182">
        <f t="shared" si="56"/>
        <v>0</v>
      </c>
      <c r="G159" s="182">
        <f t="shared" si="56"/>
        <v>0</v>
      </c>
      <c r="H159" s="182">
        <f t="shared" si="56"/>
        <v>0</v>
      </c>
      <c r="I159" s="183">
        <f t="shared" si="62"/>
        <v>0</v>
      </c>
      <c r="K159" s="489">
        <f t="shared" si="61"/>
        <v>4</v>
      </c>
      <c r="L159" s="162" t="s">
        <v>339</v>
      </c>
      <c r="M159" s="424" t="s">
        <v>404</v>
      </c>
      <c r="N159" s="182">
        <f t="shared" si="58"/>
        <v>0</v>
      </c>
      <c r="O159" s="182">
        <f t="shared" si="58"/>
        <v>0</v>
      </c>
      <c r="P159" s="182">
        <f t="shared" si="58"/>
        <v>0</v>
      </c>
      <c r="Q159" s="182">
        <f t="shared" si="58"/>
        <v>0</v>
      </c>
      <c r="R159" s="183">
        <f t="shared" si="63"/>
        <v>0</v>
      </c>
    </row>
    <row r="160" spans="2:18" x14ac:dyDescent="0.3">
      <c r="B160" s="489">
        <f t="shared" si="60"/>
        <v>5</v>
      </c>
      <c r="C160" s="162" t="s">
        <v>340</v>
      </c>
      <c r="D160" s="424" t="s">
        <v>404</v>
      </c>
      <c r="E160" s="182">
        <f t="shared" si="56"/>
        <v>0</v>
      </c>
      <c r="F160" s="182">
        <f t="shared" si="56"/>
        <v>0</v>
      </c>
      <c r="G160" s="182">
        <f t="shared" si="56"/>
        <v>0</v>
      </c>
      <c r="H160" s="182">
        <f t="shared" si="56"/>
        <v>0</v>
      </c>
      <c r="I160" s="183">
        <f t="shared" si="62"/>
        <v>0</v>
      </c>
      <c r="K160" s="489">
        <f t="shared" si="61"/>
        <v>5</v>
      </c>
      <c r="L160" s="162" t="s">
        <v>340</v>
      </c>
      <c r="M160" s="424" t="s">
        <v>404</v>
      </c>
      <c r="N160" s="182">
        <f t="shared" si="58"/>
        <v>0</v>
      </c>
      <c r="O160" s="182">
        <f t="shared" si="58"/>
        <v>0</v>
      </c>
      <c r="P160" s="182">
        <f t="shared" si="58"/>
        <v>0</v>
      </c>
      <c r="Q160" s="182">
        <f t="shared" si="58"/>
        <v>0</v>
      </c>
      <c r="R160" s="183">
        <f t="shared" si="63"/>
        <v>0</v>
      </c>
    </row>
    <row r="161" spans="2:18" x14ac:dyDescent="0.3">
      <c r="B161" s="489">
        <f t="shared" si="60"/>
        <v>6</v>
      </c>
      <c r="C161" s="162" t="s">
        <v>341</v>
      </c>
      <c r="D161" s="424" t="s">
        <v>404</v>
      </c>
      <c r="E161" s="182">
        <f t="shared" si="56"/>
        <v>0</v>
      </c>
      <c r="F161" s="182">
        <f t="shared" si="56"/>
        <v>0</v>
      </c>
      <c r="G161" s="182">
        <f t="shared" si="56"/>
        <v>0</v>
      </c>
      <c r="H161" s="182">
        <f t="shared" si="56"/>
        <v>0</v>
      </c>
      <c r="I161" s="183">
        <f t="shared" si="62"/>
        <v>0</v>
      </c>
      <c r="K161" s="489">
        <f t="shared" si="61"/>
        <v>6</v>
      </c>
      <c r="L161" s="162" t="s">
        <v>341</v>
      </c>
      <c r="M161" s="424" t="s">
        <v>404</v>
      </c>
      <c r="N161" s="182">
        <f t="shared" si="58"/>
        <v>0</v>
      </c>
      <c r="O161" s="182">
        <f t="shared" si="58"/>
        <v>0</v>
      </c>
      <c r="P161" s="182">
        <f t="shared" si="58"/>
        <v>0</v>
      </c>
      <c r="Q161" s="182">
        <f t="shared" si="58"/>
        <v>0</v>
      </c>
      <c r="R161" s="183">
        <f t="shared" si="63"/>
        <v>0</v>
      </c>
    </row>
    <row r="162" spans="2:18" x14ac:dyDescent="0.3">
      <c r="B162" s="489">
        <f t="shared" si="60"/>
        <v>7</v>
      </c>
      <c r="C162" s="162" t="s">
        <v>342</v>
      </c>
      <c r="D162" s="424" t="s">
        <v>404</v>
      </c>
      <c r="E162" s="182">
        <f t="shared" si="56"/>
        <v>0</v>
      </c>
      <c r="F162" s="182">
        <f t="shared" si="56"/>
        <v>0</v>
      </c>
      <c r="G162" s="182">
        <f t="shared" si="56"/>
        <v>0</v>
      </c>
      <c r="H162" s="182">
        <f t="shared" si="56"/>
        <v>0</v>
      </c>
      <c r="I162" s="183">
        <f t="shared" si="62"/>
        <v>0</v>
      </c>
      <c r="K162" s="489">
        <f t="shared" si="61"/>
        <v>7</v>
      </c>
      <c r="L162" s="162" t="s">
        <v>342</v>
      </c>
      <c r="M162" s="424" t="s">
        <v>404</v>
      </c>
      <c r="N162" s="182">
        <f t="shared" si="58"/>
        <v>0</v>
      </c>
      <c r="O162" s="182">
        <f t="shared" si="58"/>
        <v>0</v>
      </c>
      <c r="P162" s="182">
        <f t="shared" si="58"/>
        <v>0</v>
      </c>
      <c r="Q162" s="182">
        <f t="shared" si="58"/>
        <v>0</v>
      </c>
      <c r="R162" s="183">
        <f t="shared" si="63"/>
        <v>0</v>
      </c>
    </row>
    <row r="163" spans="2:18" x14ac:dyDescent="0.3">
      <c r="B163" s="489">
        <f t="shared" si="60"/>
        <v>8</v>
      </c>
      <c r="C163" s="162" t="s">
        <v>343</v>
      </c>
      <c r="D163" s="424" t="s">
        <v>404</v>
      </c>
      <c r="E163" s="182">
        <f t="shared" si="56"/>
        <v>0</v>
      </c>
      <c r="F163" s="182">
        <f t="shared" si="56"/>
        <v>0</v>
      </c>
      <c r="G163" s="182">
        <f t="shared" si="56"/>
        <v>0</v>
      </c>
      <c r="H163" s="182">
        <f t="shared" si="56"/>
        <v>0</v>
      </c>
      <c r="I163" s="183">
        <f t="shared" si="62"/>
        <v>0</v>
      </c>
      <c r="K163" s="489">
        <f t="shared" si="61"/>
        <v>8</v>
      </c>
      <c r="L163" s="162" t="s">
        <v>343</v>
      </c>
      <c r="M163" s="424" t="s">
        <v>404</v>
      </c>
      <c r="N163" s="182">
        <f t="shared" si="58"/>
        <v>0</v>
      </c>
      <c r="O163" s="182">
        <f t="shared" si="58"/>
        <v>0</v>
      </c>
      <c r="P163" s="182">
        <f t="shared" si="58"/>
        <v>0</v>
      </c>
      <c r="Q163" s="182">
        <f t="shared" si="58"/>
        <v>0</v>
      </c>
      <c r="R163" s="183">
        <f t="shared" si="63"/>
        <v>0</v>
      </c>
    </row>
    <row r="164" spans="2:18" x14ac:dyDescent="0.3">
      <c r="B164" s="489">
        <f t="shared" si="60"/>
        <v>9</v>
      </c>
      <c r="C164" s="162" t="s">
        <v>245</v>
      </c>
      <c r="D164" s="424" t="s">
        <v>404</v>
      </c>
      <c r="E164" s="182">
        <f t="shared" si="56"/>
        <v>0</v>
      </c>
      <c r="F164" s="182">
        <f t="shared" si="56"/>
        <v>0</v>
      </c>
      <c r="G164" s="182">
        <f t="shared" si="56"/>
        <v>0</v>
      </c>
      <c r="H164" s="182">
        <f t="shared" si="56"/>
        <v>0</v>
      </c>
      <c r="I164" s="183">
        <f t="shared" si="62"/>
        <v>0</v>
      </c>
      <c r="K164" s="489">
        <f t="shared" si="61"/>
        <v>9</v>
      </c>
      <c r="L164" s="162" t="s">
        <v>245</v>
      </c>
      <c r="M164" s="424" t="s">
        <v>404</v>
      </c>
      <c r="N164" s="182">
        <f t="shared" si="58"/>
        <v>0</v>
      </c>
      <c r="O164" s="182">
        <f t="shared" si="58"/>
        <v>0</v>
      </c>
      <c r="P164" s="182">
        <f t="shared" si="58"/>
        <v>0</v>
      </c>
      <c r="Q164" s="182">
        <f t="shared" si="58"/>
        <v>0</v>
      </c>
      <c r="R164" s="183">
        <f t="shared" si="63"/>
        <v>0</v>
      </c>
    </row>
    <row r="165" spans="2:18" x14ac:dyDescent="0.3">
      <c r="B165" s="489">
        <f>B164+1</f>
        <v>10</v>
      </c>
      <c r="C165" s="161" t="s">
        <v>344</v>
      </c>
      <c r="D165" s="424" t="s">
        <v>404</v>
      </c>
      <c r="E165" s="182">
        <f t="shared" si="56"/>
        <v>0</v>
      </c>
      <c r="F165" s="182">
        <f t="shared" si="56"/>
        <v>0</v>
      </c>
      <c r="G165" s="182">
        <f t="shared" si="56"/>
        <v>0</v>
      </c>
      <c r="H165" s="182">
        <f t="shared" si="56"/>
        <v>0</v>
      </c>
      <c r="I165" s="183">
        <f t="shared" si="62"/>
        <v>0</v>
      </c>
      <c r="K165" s="489">
        <f>K164+1</f>
        <v>10</v>
      </c>
      <c r="L165" s="161" t="s">
        <v>344</v>
      </c>
      <c r="M165" s="424" t="s">
        <v>404</v>
      </c>
      <c r="N165" s="182">
        <f t="shared" si="58"/>
        <v>0</v>
      </c>
      <c r="O165" s="182">
        <f t="shared" si="58"/>
        <v>0</v>
      </c>
      <c r="P165" s="182">
        <f t="shared" si="58"/>
        <v>0</v>
      </c>
      <c r="Q165" s="182">
        <f t="shared" si="58"/>
        <v>0</v>
      </c>
      <c r="R165" s="183">
        <f t="shared" si="63"/>
        <v>0</v>
      </c>
    </row>
    <row r="166" spans="2:18" x14ac:dyDescent="0.3">
      <c r="B166" s="489">
        <f>B165+1</f>
        <v>11</v>
      </c>
      <c r="C166" s="161" t="s">
        <v>257</v>
      </c>
      <c r="D166" s="424" t="s">
        <v>404</v>
      </c>
      <c r="E166" s="182">
        <f t="shared" si="56"/>
        <v>0</v>
      </c>
      <c r="F166" s="182">
        <f t="shared" si="56"/>
        <v>0</v>
      </c>
      <c r="G166" s="182">
        <f t="shared" si="56"/>
        <v>0</v>
      </c>
      <c r="H166" s="182">
        <f t="shared" si="56"/>
        <v>0</v>
      </c>
      <c r="I166" s="183">
        <f t="shared" si="62"/>
        <v>0</v>
      </c>
      <c r="K166" s="489">
        <f>K165+1</f>
        <v>11</v>
      </c>
      <c r="L166" s="161" t="s">
        <v>257</v>
      </c>
      <c r="M166" s="424" t="s">
        <v>404</v>
      </c>
      <c r="N166" s="182">
        <f t="shared" si="58"/>
        <v>0</v>
      </c>
      <c r="O166" s="182">
        <f t="shared" si="58"/>
        <v>0</v>
      </c>
      <c r="P166" s="182">
        <f t="shared" si="58"/>
        <v>0</v>
      </c>
      <c r="Q166" s="182">
        <f t="shared" si="58"/>
        <v>0</v>
      </c>
      <c r="R166" s="183">
        <f t="shared" si="63"/>
        <v>0</v>
      </c>
    </row>
    <row r="167" spans="2:18" x14ac:dyDescent="0.3">
      <c r="B167" s="489">
        <f t="shared" ref="B167:B169" si="64">B166+1</f>
        <v>12</v>
      </c>
      <c r="C167" s="161" t="s">
        <v>259</v>
      </c>
      <c r="D167" s="424" t="s">
        <v>404</v>
      </c>
      <c r="E167" s="182">
        <f t="shared" si="56"/>
        <v>0</v>
      </c>
      <c r="F167" s="182">
        <f t="shared" si="56"/>
        <v>0</v>
      </c>
      <c r="G167" s="182">
        <f t="shared" si="56"/>
        <v>0</v>
      </c>
      <c r="H167" s="182">
        <f t="shared" si="56"/>
        <v>0</v>
      </c>
      <c r="I167" s="183">
        <f t="shared" si="62"/>
        <v>0</v>
      </c>
      <c r="K167" s="489">
        <f t="shared" ref="K167:K169" si="65">K166+1</f>
        <v>12</v>
      </c>
      <c r="L167" s="161" t="s">
        <v>259</v>
      </c>
      <c r="M167" s="424" t="s">
        <v>404</v>
      </c>
      <c r="N167" s="182">
        <f t="shared" si="58"/>
        <v>0</v>
      </c>
      <c r="O167" s="182">
        <f t="shared" si="58"/>
        <v>0</v>
      </c>
      <c r="P167" s="182">
        <f t="shared" si="58"/>
        <v>0</v>
      </c>
      <c r="Q167" s="182">
        <f t="shared" si="58"/>
        <v>0</v>
      </c>
      <c r="R167" s="183">
        <f t="shared" si="63"/>
        <v>0</v>
      </c>
    </row>
    <row r="168" spans="2:18" x14ac:dyDescent="0.3">
      <c r="B168" s="489">
        <f t="shared" si="64"/>
        <v>13</v>
      </c>
      <c r="C168" s="161" t="s">
        <v>345</v>
      </c>
      <c r="D168" s="424" t="s">
        <v>404</v>
      </c>
      <c r="E168" s="182">
        <f t="shared" si="56"/>
        <v>0</v>
      </c>
      <c r="F168" s="182">
        <f t="shared" si="56"/>
        <v>0</v>
      </c>
      <c r="G168" s="182">
        <f t="shared" si="56"/>
        <v>0</v>
      </c>
      <c r="H168" s="182">
        <f t="shared" si="56"/>
        <v>0</v>
      </c>
      <c r="I168" s="183">
        <f t="shared" si="62"/>
        <v>0</v>
      </c>
      <c r="K168" s="489">
        <f t="shared" si="65"/>
        <v>13</v>
      </c>
      <c r="L168" s="161" t="s">
        <v>345</v>
      </c>
      <c r="M168" s="424" t="s">
        <v>404</v>
      </c>
      <c r="N168" s="182">
        <f t="shared" si="58"/>
        <v>0</v>
      </c>
      <c r="O168" s="182">
        <f t="shared" si="58"/>
        <v>0</v>
      </c>
      <c r="P168" s="182">
        <f t="shared" si="58"/>
        <v>0</v>
      </c>
      <c r="Q168" s="182">
        <f t="shared" si="58"/>
        <v>0</v>
      </c>
      <c r="R168" s="183">
        <f t="shared" si="63"/>
        <v>0</v>
      </c>
    </row>
    <row r="169" spans="2:18" x14ac:dyDescent="0.3">
      <c r="B169" s="489">
        <f t="shared" si="64"/>
        <v>14</v>
      </c>
      <c r="C169" s="161" t="s">
        <v>266</v>
      </c>
      <c r="D169" s="424" t="s">
        <v>404</v>
      </c>
      <c r="E169" s="182">
        <f t="shared" si="56"/>
        <v>0</v>
      </c>
      <c r="F169" s="182">
        <f t="shared" si="56"/>
        <v>0</v>
      </c>
      <c r="G169" s="182">
        <f t="shared" si="56"/>
        <v>0</v>
      </c>
      <c r="H169" s="182">
        <f t="shared" si="56"/>
        <v>0</v>
      </c>
      <c r="I169" s="183">
        <f t="shared" si="62"/>
        <v>0</v>
      </c>
      <c r="K169" s="489">
        <f t="shared" si="65"/>
        <v>14</v>
      </c>
      <c r="L169" s="161" t="s">
        <v>266</v>
      </c>
      <c r="M169" s="424" t="s">
        <v>404</v>
      </c>
      <c r="N169" s="182">
        <f t="shared" si="58"/>
        <v>0</v>
      </c>
      <c r="O169" s="182">
        <f t="shared" si="58"/>
        <v>0</v>
      </c>
      <c r="P169" s="182">
        <f t="shared" si="58"/>
        <v>0</v>
      </c>
      <c r="Q169" s="182">
        <f t="shared" si="58"/>
        <v>0</v>
      </c>
      <c r="R169" s="183">
        <f t="shared" si="63"/>
        <v>0</v>
      </c>
    </row>
    <row r="170" spans="2:18" ht="14.5" thickBot="1" x14ac:dyDescent="0.35">
      <c r="B170" s="490">
        <f>B169+1</f>
        <v>15</v>
      </c>
      <c r="C170" s="163" t="s">
        <v>46</v>
      </c>
      <c r="D170" s="464" t="s">
        <v>404</v>
      </c>
      <c r="E170" s="182">
        <f t="shared" si="56"/>
        <v>0</v>
      </c>
      <c r="F170" s="182">
        <f t="shared" si="56"/>
        <v>0</v>
      </c>
      <c r="G170" s="182">
        <f t="shared" si="56"/>
        <v>0</v>
      </c>
      <c r="H170" s="182">
        <f t="shared" si="56"/>
        <v>0</v>
      </c>
      <c r="I170" s="183">
        <f t="shared" si="62"/>
        <v>0</v>
      </c>
      <c r="K170" s="490">
        <f>K169+1</f>
        <v>15</v>
      </c>
      <c r="L170" s="163" t="s">
        <v>46</v>
      </c>
      <c r="M170" s="464" t="s">
        <v>404</v>
      </c>
      <c r="N170" s="182">
        <f t="shared" si="58"/>
        <v>0</v>
      </c>
      <c r="O170" s="182">
        <f t="shared" si="58"/>
        <v>0</v>
      </c>
      <c r="P170" s="182">
        <f t="shared" si="58"/>
        <v>0</v>
      </c>
      <c r="Q170" s="182">
        <f t="shared" si="58"/>
        <v>0</v>
      </c>
      <c r="R170" s="183">
        <f t="shared" si="63"/>
        <v>0</v>
      </c>
    </row>
  </sheetData>
  <sheetProtection algorithmName="SHA-512" hashValue="vtw+PEdMjj2eLT66HtkDx3vnYnlrKGEMsHMDZNymHU1kZGDxcf4JmpN1Qc0inVYwYwzbmiFCrdlt9FfrO+AvcA==" saltValue="7jS0ykE3gE9DlTw95s+Yjg==" spinCount="100000" sheet="1" formatCells="0" formatColumns="0" formatRows="0"/>
  <mergeCells count="64">
    <mergeCell ref="N88:R88"/>
    <mergeCell ref="N89:Q89"/>
    <mergeCell ref="R89:R90"/>
    <mergeCell ref="K151:L154"/>
    <mergeCell ref="N151:R151"/>
    <mergeCell ref="N152:Q152"/>
    <mergeCell ref="R152:R153"/>
    <mergeCell ref="K109:L112"/>
    <mergeCell ref="N109:R109"/>
    <mergeCell ref="N110:Q110"/>
    <mergeCell ref="R110:R111"/>
    <mergeCell ref="K130:L133"/>
    <mergeCell ref="N130:R130"/>
    <mergeCell ref="N131:Q131"/>
    <mergeCell ref="R131:R132"/>
    <mergeCell ref="K4:L7"/>
    <mergeCell ref="N4:R4"/>
    <mergeCell ref="N5:Q5"/>
    <mergeCell ref="R5:R6"/>
    <mergeCell ref="K25:L28"/>
    <mergeCell ref="N25:R25"/>
    <mergeCell ref="N26:Q26"/>
    <mergeCell ref="R26:R27"/>
    <mergeCell ref="B88:C91"/>
    <mergeCell ref="B109:C112"/>
    <mergeCell ref="B130:C133"/>
    <mergeCell ref="B151:C154"/>
    <mergeCell ref="B25:C28"/>
    <mergeCell ref="B46:C49"/>
    <mergeCell ref="K46:L49"/>
    <mergeCell ref="N46:R46"/>
    <mergeCell ref="N47:Q47"/>
    <mergeCell ref="R47:R48"/>
    <mergeCell ref="E110:H110"/>
    <mergeCell ref="I110:I111"/>
    <mergeCell ref="E68:H68"/>
    <mergeCell ref="E88:I88"/>
    <mergeCell ref="I68:I69"/>
    <mergeCell ref="E89:H89"/>
    <mergeCell ref="I89:I90"/>
    <mergeCell ref="K67:L70"/>
    <mergeCell ref="N67:R67"/>
    <mergeCell ref="N68:Q68"/>
    <mergeCell ref="R68:R69"/>
    <mergeCell ref="K88:L91"/>
    <mergeCell ref="E131:H131"/>
    <mergeCell ref="I131:I132"/>
    <mergeCell ref="E152:H152"/>
    <mergeCell ref="I152:I153"/>
    <mergeCell ref="E109:I109"/>
    <mergeCell ref="E130:I130"/>
    <mergeCell ref="E151:I151"/>
    <mergeCell ref="B4:C7"/>
    <mergeCell ref="E4:I4"/>
    <mergeCell ref="E25:I25"/>
    <mergeCell ref="E46:I46"/>
    <mergeCell ref="E67:I67"/>
    <mergeCell ref="B67:C70"/>
    <mergeCell ref="E5:H5"/>
    <mergeCell ref="I5:I6"/>
    <mergeCell ref="E26:H26"/>
    <mergeCell ref="I26:I27"/>
    <mergeCell ref="E47:H47"/>
    <mergeCell ref="I47:I48"/>
  </mergeCells>
  <hyperlinks>
    <hyperlink ref="F2" location="Content!A1" display="&lt;&lt;&lt; Back to ToC" xr:uid="{3BDF6ECF-46AB-41C6-9E6C-EA203411E388}"/>
    <hyperlink ref="O2" location="Content!A1" display="&lt;&lt;&lt; Back to ToC" xr:uid="{C5A5F886-D7FB-4904-80A2-5AD7D94FE784}"/>
  </hyperlinks>
  <pageMargins left="0.7" right="0.7" top="0.75" bottom="0.75" header="0.3" footer="0.3"/>
  <pageSetup paperSize="9" scale="45" fitToHeight="0" orientation="landscape" r:id="rId1"/>
  <headerFooter>
    <oddFooter>&amp;C_x000D_&amp;1#&amp;"Calibri"&amp;10&amp;K000000 Classification: Unclassified</oddFooter>
  </headerFooter>
  <rowBreaks count="1" manualBreakCount="1">
    <brk id="45" max="16383" man="1"/>
  </rowBreaks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4607-8915-4ED2-8C2D-DE6B4E7BB008}">
  <sheetPr codeName="Sheet16"/>
  <dimension ref="B1:U87"/>
  <sheetViews>
    <sheetView showGridLines="0" zoomScale="85" zoomScaleNormal="85" workbookViewId="0">
      <selection activeCell="E67" sqref="E67:G69"/>
    </sheetView>
  </sheetViews>
  <sheetFormatPr defaultColWidth="8.7265625" defaultRowHeight="14" outlineLevelCol="4" x14ac:dyDescent="0.3"/>
  <cols>
    <col min="1" max="1" width="3.7265625" style="9" customWidth="1"/>
    <col min="2" max="2" width="4.453125" style="493" customWidth="1"/>
    <col min="3" max="3" width="36.453125" style="9" bestFit="1" customWidth="1"/>
    <col min="4" max="4" width="21.54296875" style="9" hidden="1" customWidth="1" outlineLevel="1"/>
    <col min="5" max="5" width="20.54296875" style="9" customWidth="1" collapsed="1"/>
    <col min="6" max="7" width="20.54296875" style="9" customWidth="1"/>
    <col min="8" max="8" width="20.54296875" style="9" hidden="1" customWidth="1" outlineLevel="1"/>
    <col min="9" max="9" width="20.54296875" style="9" hidden="1" customWidth="1" outlineLevel="2"/>
    <col min="10" max="10" width="20.54296875" style="9" hidden="1" customWidth="1" outlineLevel="3"/>
    <col min="11" max="11" width="20.54296875" style="9" hidden="1" customWidth="1" outlineLevel="4"/>
    <col min="12" max="12" width="20.54296875" style="9" customWidth="1" collapsed="1"/>
    <col min="13" max="13" width="9.81640625" style="9" customWidth="1"/>
    <col min="14" max="18" width="11.54296875" style="9" customWidth="1"/>
    <col min="19" max="19" width="9.1796875" style="9" customWidth="1"/>
    <col min="20" max="16384" width="8.7265625" style="9"/>
  </cols>
  <sheetData>
    <row r="1" spans="2:21" s="315" customFormat="1" x14ac:dyDescent="0.3">
      <c r="B1" s="488"/>
    </row>
    <row r="2" spans="2:21" s="315" customFormat="1" ht="15.5" x14ac:dyDescent="0.3">
      <c r="B2" s="488"/>
      <c r="C2" s="312" t="s">
        <v>405</v>
      </c>
      <c r="D2" s="312"/>
      <c r="F2" s="324" t="s">
        <v>141</v>
      </c>
    </row>
    <row r="3" spans="2:21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F3" s="324"/>
    </row>
    <row r="4" spans="2:21" s="315" customFormat="1" x14ac:dyDescent="0.3">
      <c r="B4" s="682" t="s">
        <v>406</v>
      </c>
      <c r="C4" s="683"/>
      <c r="D4" s="417"/>
      <c r="E4" s="679">
        <f>'Key inputs'!C31</f>
        <v>2024</v>
      </c>
      <c r="F4" s="679"/>
      <c r="G4" s="679"/>
      <c r="H4" s="679"/>
      <c r="I4" s="679"/>
      <c r="J4" s="679"/>
      <c r="K4" s="679"/>
      <c r="L4" s="646"/>
    </row>
    <row r="5" spans="2:21" s="315" customFormat="1" x14ac:dyDescent="0.3">
      <c r="B5" s="684"/>
      <c r="C5" s="665"/>
      <c r="D5" s="418" t="s">
        <v>144</v>
      </c>
      <c r="E5" s="331" t="str">
        <f>'Key inputs'!C32</f>
        <v>2024 UY</v>
      </c>
      <c r="F5" s="331" t="str">
        <f>'Key inputs'!D32</f>
        <v>2023 UY</v>
      </c>
      <c r="G5" s="331" t="str">
        <f>'Key inputs'!E32</f>
        <v>2022 UY</v>
      </c>
      <c r="H5" s="331" t="str">
        <f>LEFT(G5,4)-1&amp;" UY"</f>
        <v>2021 UY</v>
      </c>
      <c r="I5" s="331" t="str">
        <f t="shared" ref="I5:K5" si="0">LEFT(H5,4)-1&amp;" UY"</f>
        <v>2020 UY</v>
      </c>
      <c r="J5" s="331" t="str">
        <f t="shared" si="0"/>
        <v>2019 UY</v>
      </c>
      <c r="K5" s="331" t="str">
        <f t="shared" si="0"/>
        <v>2018 UY</v>
      </c>
      <c r="L5" s="333" t="str">
        <f>'Key inputs'!F32</f>
        <v>Total</v>
      </c>
    </row>
    <row r="6" spans="2:21" s="315" customFormat="1" x14ac:dyDescent="0.3">
      <c r="B6" s="685"/>
      <c r="C6" s="666"/>
      <c r="D6" s="418"/>
      <c r="E6" s="316" t="s">
        <v>145</v>
      </c>
      <c r="F6" s="316" t="s">
        <v>146</v>
      </c>
      <c r="G6" s="316" t="s">
        <v>147</v>
      </c>
      <c r="H6" s="316" t="s">
        <v>148</v>
      </c>
      <c r="I6" s="316" t="s">
        <v>149</v>
      </c>
      <c r="J6" s="316" t="s">
        <v>150</v>
      </c>
      <c r="K6" s="316" t="s">
        <v>151</v>
      </c>
      <c r="L6" s="329" t="s">
        <v>152</v>
      </c>
    </row>
    <row r="7" spans="2:21" x14ac:dyDescent="0.3">
      <c r="B7" s="489"/>
      <c r="C7" s="159" t="s">
        <v>251</v>
      </c>
      <c r="D7" s="208"/>
      <c r="E7" s="211"/>
      <c r="F7" s="211"/>
      <c r="G7" s="211"/>
      <c r="H7" s="211"/>
      <c r="I7" s="211"/>
      <c r="J7" s="211"/>
      <c r="K7" s="211"/>
      <c r="L7" s="268"/>
    </row>
    <row r="8" spans="2:21" x14ac:dyDescent="0.3">
      <c r="B8" s="489">
        <v>1</v>
      </c>
      <c r="C8" s="143" t="s">
        <v>407</v>
      </c>
      <c r="D8" s="257" t="s">
        <v>408</v>
      </c>
      <c r="E8" s="90"/>
      <c r="F8" s="90"/>
      <c r="G8" s="90"/>
      <c r="H8" s="90"/>
      <c r="I8" s="90"/>
      <c r="J8" s="90"/>
      <c r="K8" s="90"/>
      <c r="L8" s="180">
        <f t="shared" ref="L8:L13" si="1">SUM(E8:K8)</f>
        <v>0</v>
      </c>
    </row>
    <row r="9" spans="2:21" x14ac:dyDescent="0.3">
      <c r="B9" s="489">
        <v>2</v>
      </c>
      <c r="C9" s="143" t="s">
        <v>409</v>
      </c>
      <c r="D9" s="257" t="s">
        <v>408</v>
      </c>
      <c r="E9" s="90"/>
      <c r="F9" s="90"/>
      <c r="G9" s="90"/>
      <c r="H9" s="90"/>
      <c r="I9" s="90"/>
      <c r="J9" s="90"/>
      <c r="K9" s="90"/>
      <c r="L9" s="180">
        <f t="shared" si="1"/>
        <v>0</v>
      </c>
    </row>
    <row r="10" spans="2:21" x14ac:dyDescent="0.3">
      <c r="B10" s="489">
        <v>3</v>
      </c>
      <c r="C10" s="143" t="s">
        <v>410</v>
      </c>
      <c r="D10" s="257" t="s">
        <v>408</v>
      </c>
      <c r="E10" s="90"/>
      <c r="F10" s="90"/>
      <c r="G10" s="90"/>
      <c r="H10" s="90"/>
      <c r="I10" s="90"/>
      <c r="J10" s="90"/>
      <c r="K10" s="90"/>
      <c r="L10" s="180">
        <f>SUM(E10:K10)</f>
        <v>0</v>
      </c>
    </row>
    <row r="11" spans="2:21" x14ac:dyDescent="0.3">
      <c r="B11" s="489">
        <v>4</v>
      </c>
      <c r="C11" s="143" t="s">
        <v>411</v>
      </c>
      <c r="D11" s="257" t="s">
        <v>408</v>
      </c>
      <c r="E11" s="90"/>
      <c r="F11" s="90"/>
      <c r="G11" s="90"/>
      <c r="H11" s="90"/>
      <c r="I11" s="90"/>
      <c r="J11" s="90"/>
      <c r="K11" s="90"/>
      <c r="L11" s="180">
        <f t="shared" si="1"/>
        <v>0</v>
      </c>
    </row>
    <row r="12" spans="2:21" x14ac:dyDescent="0.3">
      <c r="B12" s="489">
        <v>5</v>
      </c>
      <c r="C12" s="143" t="s">
        <v>412</v>
      </c>
      <c r="D12" s="257" t="s">
        <v>408</v>
      </c>
      <c r="E12" s="90"/>
      <c r="F12" s="90"/>
      <c r="G12" s="90"/>
      <c r="H12" s="90"/>
      <c r="I12" s="90"/>
      <c r="J12" s="90"/>
      <c r="K12" s="90"/>
      <c r="L12" s="180">
        <f t="shared" si="1"/>
        <v>0</v>
      </c>
    </row>
    <row r="13" spans="2:21" x14ac:dyDescent="0.3">
      <c r="B13" s="489">
        <v>6</v>
      </c>
      <c r="C13" s="144" t="s">
        <v>46</v>
      </c>
      <c r="D13" s="209" t="s">
        <v>408</v>
      </c>
      <c r="E13" s="168">
        <f t="shared" ref="E13:K13" si="2">SUM(E8:E12)</f>
        <v>0</v>
      </c>
      <c r="F13" s="165">
        <f t="shared" si="2"/>
        <v>0</v>
      </c>
      <c r="G13" s="168">
        <f t="shared" si="2"/>
        <v>0</v>
      </c>
      <c r="H13" s="168">
        <f t="shared" si="2"/>
        <v>0</v>
      </c>
      <c r="I13" s="168">
        <f t="shared" si="2"/>
        <v>0</v>
      </c>
      <c r="J13" s="168">
        <f t="shared" si="2"/>
        <v>0</v>
      </c>
      <c r="K13" s="168">
        <f t="shared" si="2"/>
        <v>0</v>
      </c>
      <c r="L13" s="269">
        <f t="shared" si="1"/>
        <v>0</v>
      </c>
      <c r="U13" s="17"/>
    </row>
    <row r="14" spans="2:21" x14ac:dyDescent="0.3">
      <c r="B14" s="489"/>
      <c r="C14" s="208" t="s">
        <v>413</v>
      </c>
      <c r="D14" s="208"/>
      <c r="E14" s="50"/>
      <c r="F14" s="50"/>
      <c r="G14" s="50"/>
      <c r="H14" s="50"/>
      <c r="I14" s="50"/>
      <c r="J14" s="50"/>
      <c r="K14" s="50"/>
      <c r="L14" s="231"/>
    </row>
    <row r="15" spans="2:21" x14ac:dyDescent="0.3">
      <c r="B15" s="489">
        <v>7</v>
      </c>
      <c r="C15" s="143" t="s">
        <v>407</v>
      </c>
      <c r="D15" s="257" t="s">
        <v>408</v>
      </c>
      <c r="E15" s="90"/>
      <c r="F15" s="90"/>
      <c r="G15" s="90"/>
      <c r="H15" s="90"/>
      <c r="I15" s="90"/>
      <c r="J15" s="90"/>
      <c r="K15" s="90"/>
      <c r="L15" s="180">
        <f t="shared" ref="L15:L20" si="3">SUM(E15:K15)</f>
        <v>0</v>
      </c>
    </row>
    <row r="16" spans="2:21" x14ac:dyDescent="0.3">
      <c r="B16" s="489">
        <v>8</v>
      </c>
      <c r="C16" s="143" t="s">
        <v>409</v>
      </c>
      <c r="D16" s="257" t="s">
        <v>408</v>
      </c>
      <c r="E16" s="90"/>
      <c r="F16" s="90"/>
      <c r="G16" s="90"/>
      <c r="H16" s="90"/>
      <c r="I16" s="90"/>
      <c r="J16" s="90"/>
      <c r="K16" s="90"/>
      <c r="L16" s="180">
        <f t="shared" si="3"/>
        <v>0</v>
      </c>
    </row>
    <row r="17" spans="2:12" x14ac:dyDescent="0.3">
      <c r="B17" s="489">
        <v>9</v>
      </c>
      <c r="C17" s="143" t="s">
        <v>410</v>
      </c>
      <c r="D17" s="257" t="s">
        <v>408</v>
      </c>
      <c r="E17" s="90"/>
      <c r="F17" s="90"/>
      <c r="G17" s="90"/>
      <c r="H17" s="90"/>
      <c r="I17" s="90"/>
      <c r="J17" s="90"/>
      <c r="K17" s="90"/>
      <c r="L17" s="180">
        <f t="shared" si="3"/>
        <v>0</v>
      </c>
    </row>
    <row r="18" spans="2:12" x14ac:dyDescent="0.3">
      <c r="B18" s="489">
        <v>10</v>
      </c>
      <c r="C18" s="143" t="s">
        <v>411</v>
      </c>
      <c r="D18" s="257" t="s">
        <v>408</v>
      </c>
      <c r="E18" s="90"/>
      <c r="F18" s="90"/>
      <c r="G18" s="90"/>
      <c r="H18" s="90"/>
      <c r="I18" s="90"/>
      <c r="J18" s="90"/>
      <c r="K18" s="90"/>
      <c r="L18" s="180">
        <f t="shared" si="3"/>
        <v>0</v>
      </c>
    </row>
    <row r="19" spans="2:12" x14ac:dyDescent="0.3">
      <c r="B19" s="489">
        <v>11</v>
      </c>
      <c r="C19" s="143" t="s">
        <v>412</v>
      </c>
      <c r="D19" s="257" t="s">
        <v>408</v>
      </c>
      <c r="E19" s="90"/>
      <c r="F19" s="90"/>
      <c r="G19" s="90"/>
      <c r="H19" s="90"/>
      <c r="I19" s="90"/>
      <c r="J19" s="90"/>
      <c r="K19" s="90"/>
      <c r="L19" s="180">
        <f t="shared" si="3"/>
        <v>0</v>
      </c>
    </row>
    <row r="20" spans="2:12" x14ac:dyDescent="0.3">
      <c r="B20" s="489">
        <v>12</v>
      </c>
      <c r="C20" s="144" t="s">
        <v>46</v>
      </c>
      <c r="D20" s="209" t="s">
        <v>408</v>
      </c>
      <c r="E20" s="165">
        <f t="shared" ref="E20:K20" si="4">SUM(E15:E19)</f>
        <v>0</v>
      </c>
      <c r="F20" s="165">
        <f t="shared" si="4"/>
        <v>0</v>
      </c>
      <c r="G20" s="165">
        <f t="shared" si="4"/>
        <v>0</v>
      </c>
      <c r="H20" s="165">
        <f t="shared" si="4"/>
        <v>0</v>
      </c>
      <c r="I20" s="165">
        <f t="shared" si="4"/>
        <v>0</v>
      </c>
      <c r="J20" s="165">
        <f t="shared" si="4"/>
        <v>0</v>
      </c>
      <c r="K20" s="165">
        <f t="shared" si="4"/>
        <v>0</v>
      </c>
      <c r="L20" s="269">
        <f t="shared" si="3"/>
        <v>0</v>
      </c>
    </row>
    <row r="21" spans="2:12" x14ac:dyDescent="0.3">
      <c r="B21" s="489"/>
      <c r="C21" s="208" t="s">
        <v>9</v>
      </c>
      <c r="D21" s="208"/>
      <c r="E21" s="50"/>
      <c r="F21" s="50"/>
      <c r="G21" s="50"/>
      <c r="H21" s="50"/>
      <c r="I21" s="50"/>
      <c r="J21" s="50"/>
      <c r="K21" s="50"/>
      <c r="L21" s="231"/>
    </row>
    <row r="22" spans="2:12" x14ac:dyDescent="0.3">
      <c r="B22" s="489">
        <v>13</v>
      </c>
      <c r="C22" s="143" t="s">
        <v>407</v>
      </c>
      <c r="D22" s="257" t="s">
        <v>408</v>
      </c>
      <c r="E22" s="90"/>
      <c r="F22" s="90"/>
      <c r="G22" s="90"/>
      <c r="H22" s="90"/>
      <c r="I22" s="90"/>
      <c r="J22" s="90"/>
      <c r="K22" s="90"/>
      <c r="L22" s="180">
        <f t="shared" ref="L22:L27" si="5">SUM(E22:K22)</f>
        <v>0</v>
      </c>
    </row>
    <row r="23" spans="2:12" x14ac:dyDescent="0.3">
      <c r="B23" s="489">
        <v>14</v>
      </c>
      <c r="C23" s="143" t="s">
        <v>409</v>
      </c>
      <c r="D23" s="257" t="s">
        <v>408</v>
      </c>
      <c r="E23" s="90"/>
      <c r="F23" s="90"/>
      <c r="G23" s="90"/>
      <c r="H23" s="90"/>
      <c r="I23" s="90"/>
      <c r="J23" s="90"/>
      <c r="K23" s="90"/>
      <c r="L23" s="180">
        <f t="shared" si="5"/>
        <v>0</v>
      </c>
    </row>
    <row r="24" spans="2:12" x14ac:dyDescent="0.3">
      <c r="B24" s="489">
        <v>15</v>
      </c>
      <c r="C24" s="143" t="s">
        <v>410</v>
      </c>
      <c r="D24" s="257" t="s">
        <v>408</v>
      </c>
      <c r="E24" s="90"/>
      <c r="F24" s="90"/>
      <c r="G24" s="90"/>
      <c r="H24" s="90"/>
      <c r="I24" s="90"/>
      <c r="J24" s="90"/>
      <c r="K24" s="90"/>
      <c r="L24" s="180">
        <f t="shared" si="5"/>
        <v>0</v>
      </c>
    </row>
    <row r="25" spans="2:12" x14ac:dyDescent="0.3">
      <c r="B25" s="489">
        <v>16</v>
      </c>
      <c r="C25" s="143" t="s">
        <v>411</v>
      </c>
      <c r="D25" s="257" t="s">
        <v>408</v>
      </c>
      <c r="E25" s="90"/>
      <c r="F25" s="90"/>
      <c r="G25" s="90"/>
      <c r="H25" s="90"/>
      <c r="I25" s="90"/>
      <c r="J25" s="90"/>
      <c r="K25" s="90"/>
      <c r="L25" s="180">
        <f t="shared" si="5"/>
        <v>0</v>
      </c>
    </row>
    <row r="26" spans="2:12" x14ac:dyDescent="0.3">
      <c r="B26" s="489">
        <v>17</v>
      </c>
      <c r="C26" s="143" t="s">
        <v>412</v>
      </c>
      <c r="D26" s="257" t="s">
        <v>408</v>
      </c>
      <c r="E26" s="90"/>
      <c r="F26" s="90"/>
      <c r="G26" s="90"/>
      <c r="H26" s="90"/>
      <c r="I26" s="90"/>
      <c r="J26" s="90"/>
      <c r="K26" s="90"/>
      <c r="L26" s="180">
        <f t="shared" si="5"/>
        <v>0</v>
      </c>
    </row>
    <row r="27" spans="2:12" x14ac:dyDescent="0.3">
      <c r="B27" s="489">
        <v>18</v>
      </c>
      <c r="C27" s="144" t="s">
        <v>46</v>
      </c>
      <c r="D27" s="209" t="s">
        <v>408</v>
      </c>
      <c r="E27" s="165">
        <f t="shared" ref="E27:K27" si="6">SUM(E22:E26)</f>
        <v>0</v>
      </c>
      <c r="F27" s="165">
        <f t="shared" si="6"/>
        <v>0</v>
      </c>
      <c r="G27" s="165">
        <f t="shared" si="6"/>
        <v>0</v>
      </c>
      <c r="H27" s="165">
        <f t="shared" si="6"/>
        <v>0</v>
      </c>
      <c r="I27" s="165">
        <f t="shared" si="6"/>
        <v>0</v>
      </c>
      <c r="J27" s="165">
        <f t="shared" si="6"/>
        <v>0</v>
      </c>
      <c r="K27" s="165">
        <f t="shared" si="6"/>
        <v>0</v>
      </c>
      <c r="L27" s="269">
        <f t="shared" si="5"/>
        <v>0</v>
      </c>
    </row>
    <row r="28" spans="2:12" x14ac:dyDescent="0.3">
      <c r="B28" s="489"/>
      <c r="C28" s="208" t="s">
        <v>414</v>
      </c>
      <c r="D28" s="208"/>
      <c r="E28" s="50"/>
      <c r="F28" s="50"/>
      <c r="G28" s="50"/>
      <c r="H28" s="50"/>
      <c r="I28" s="50"/>
      <c r="J28" s="50"/>
      <c r="K28" s="50"/>
      <c r="L28" s="231"/>
    </row>
    <row r="29" spans="2:12" x14ac:dyDescent="0.3">
      <c r="B29" s="489">
        <v>19</v>
      </c>
      <c r="C29" s="143" t="s">
        <v>407</v>
      </c>
      <c r="D29" s="257" t="s">
        <v>408</v>
      </c>
      <c r="E29" s="90"/>
      <c r="F29" s="90"/>
      <c r="G29" s="90"/>
      <c r="H29" s="90"/>
      <c r="I29" s="90"/>
      <c r="J29" s="90"/>
      <c r="K29" s="90"/>
      <c r="L29" s="180">
        <f t="shared" ref="L29:L34" si="7">SUM(E29:K29)</f>
        <v>0</v>
      </c>
    </row>
    <row r="30" spans="2:12" x14ac:dyDescent="0.3">
      <c r="B30" s="489">
        <v>20</v>
      </c>
      <c r="C30" s="143" t="s">
        <v>409</v>
      </c>
      <c r="D30" s="257" t="s">
        <v>408</v>
      </c>
      <c r="E30" s="90"/>
      <c r="F30" s="90"/>
      <c r="G30" s="90"/>
      <c r="H30" s="90"/>
      <c r="I30" s="90"/>
      <c r="J30" s="90"/>
      <c r="K30" s="90"/>
      <c r="L30" s="180">
        <f t="shared" si="7"/>
        <v>0</v>
      </c>
    </row>
    <row r="31" spans="2:12" x14ac:dyDescent="0.3">
      <c r="B31" s="489">
        <v>21</v>
      </c>
      <c r="C31" s="143" t="s">
        <v>410</v>
      </c>
      <c r="D31" s="257" t="s">
        <v>408</v>
      </c>
      <c r="E31" s="90"/>
      <c r="F31" s="90"/>
      <c r="G31" s="90"/>
      <c r="H31" s="90"/>
      <c r="I31" s="90"/>
      <c r="J31" s="90"/>
      <c r="K31" s="90"/>
      <c r="L31" s="180">
        <f t="shared" si="7"/>
        <v>0</v>
      </c>
    </row>
    <row r="32" spans="2:12" x14ac:dyDescent="0.3">
      <c r="B32" s="489">
        <v>22</v>
      </c>
      <c r="C32" s="143" t="s">
        <v>411</v>
      </c>
      <c r="D32" s="257" t="s">
        <v>408</v>
      </c>
      <c r="E32" s="90"/>
      <c r="F32" s="90"/>
      <c r="G32" s="90"/>
      <c r="H32" s="90"/>
      <c r="I32" s="90"/>
      <c r="J32" s="90"/>
      <c r="K32" s="90"/>
      <c r="L32" s="180">
        <f t="shared" si="7"/>
        <v>0</v>
      </c>
    </row>
    <row r="33" spans="2:12" x14ac:dyDescent="0.3">
      <c r="B33" s="489">
        <v>23</v>
      </c>
      <c r="C33" s="143" t="s">
        <v>412</v>
      </c>
      <c r="D33" s="257" t="s">
        <v>408</v>
      </c>
      <c r="E33" s="90"/>
      <c r="F33" s="90"/>
      <c r="G33" s="90"/>
      <c r="H33" s="90"/>
      <c r="I33" s="90"/>
      <c r="J33" s="90"/>
      <c r="K33" s="90"/>
      <c r="L33" s="180">
        <f t="shared" si="7"/>
        <v>0</v>
      </c>
    </row>
    <row r="34" spans="2:12" x14ac:dyDescent="0.3">
      <c r="B34" s="489">
        <v>24</v>
      </c>
      <c r="C34" s="144" t="s">
        <v>46</v>
      </c>
      <c r="D34" s="209" t="s">
        <v>408</v>
      </c>
      <c r="E34" s="165">
        <f t="shared" ref="E34:K34" si="8">SUM(E29:E33)</f>
        <v>0</v>
      </c>
      <c r="F34" s="165">
        <f t="shared" si="8"/>
        <v>0</v>
      </c>
      <c r="G34" s="165">
        <f t="shared" si="8"/>
        <v>0</v>
      </c>
      <c r="H34" s="165">
        <f t="shared" si="8"/>
        <v>0</v>
      </c>
      <c r="I34" s="165">
        <f t="shared" si="8"/>
        <v>0</v>
      </c>
      <c r="J34" s="165">
        <f t="shared" si="8"/>
        <v>0</v>
      </c>
      <c r="K34" s="165">
        <f t="shared" si="8"/>
        <v>0</v>
      </c>
      <c r="L34" s="269">
        <f t="shared" si="7"/>
        <v>0</v>
      </c>
    </row>
    <row r="35" spans="2:12" x14ac:dyDescent="0.3">
      <c r="B35" s="489"/>
      <c r="C35" s="208" t="s">
        <v>293</v>
      </c>
      <c r="D35" s="208"/>
      <c r="E35" s="50"/>
      <c r="F35" s="50"/>
      <c r="G35" s="50"/>
      <c r="H35" s="50"/>
      <c r="I35" s="50"/>
      <c r="J35" s="50"/>
      <c r="K35" s="50"/>
      <c r="L35" s="231"/>
    </row>
    <row r="36" spans="2:12" x14ac:dyDescent="0.3">
      <c r="B36" s="489">
        <v>25</v>
      </c>
      <c r="C36" s="143" t="s">
        <v>407</v>
      </c>
      <c r="D36" s="257" t="s">
        <v>408</v>
      </c>
      <c r="E36" s="90"/>
      <c r="F36" s="90"/>
      <c r="G36" s="90"/>
      <c r="H36" s="90"/>
      <c r="I36" s="90"/>
      <c r="J36" s="90"/>
      <c r="K36" s="90"/>
      <c r="L36" s="180">
        <f t="shared" ref="L36:L40" si="9">SUM(E36:K36)</f>
        <v>0</v>
      </c>
    </row>
    <row r="37" spans="2:12" x14ac:dyDescent="0.3">
      <c r="B37" s="489">
        <v>26</v>
      </c>
      <c r="C37" s="143" t="s">
        <v>409</v>
      </c>
      <c r="D37" s="257" t="s">
        <v>408</v>
      </c>
      <c r="E37" s="90"/>
      <c r="F37" s="90"/>
      <c r="G37" s="90"/>
      <c r="H37" s="90"/>
      <c r="I37" s="90"/>
      <c r="J37" s="90"/>
      <c r="K37" s="90"/>
      <c r="L37" s="180">
        <f t="shared" si="9"/>
        <v>0</v>
      </c>
    </row>
    <row r="38" spans="2:12" x14ac:dyDescent="0.3">
      <c r="B38" s="489">
        <v>27</v>
      </c>
      <c r="C38" s="143" t="s">
        <v>410</v>
      </c>
      <c r="D38" s="257" t="s">
        <v>408</v>
      </c>
      <c r="E38" s="90"/>
      <c r="F38" s="90"/>
      <c r="G38" s="90"/>
      <c r="H38" s="90"/>
      <c r="I38" s="90"/>
      <c r="J38" s="90"/>
      <c r="K38" s="90"/>
      <c r="L38" s="180">
        <f t="shared" si="9"/>
        <v>0</v>
      </c>
    </row>
    <row r="39" spans="2:12" x14ac:dyDescent="0.3">
      <c r="B39" s="489">
        <v>28</v>
      </c>
      <c r="C39" s="143" t="s">
        <v>411</v>
      </c>
      <c r="D39" s="257" t="s">
        <v>408</v>
      </c>
      <c r="E39" s="90"/>
      <c r="F39" s="90"/>
      <c r="G39" s="90"/>
      <c r="H39" s="90"/>
      <c r="I39" s="90"/>
      <c r="J39" s="90"/>
      <c r="K39" s="90"/>
      <c r="L39" s="180">
        <f t="shared" si="9"/>
        <v>0</v>
      </c>
    </row>
    <row r="40" spans="2:12" x14ac:dyDescent="0.3">
      <c r="B40" s="489">
        <v>29</v>
      </c>
      <c r="C40" s="143" t="s">
        <v>412</v>
      </c>
      <c r="D40" s="257" t="s">
        <v>408</v>
      </c>
      <c r="E40" s="90"/>
      <c r="F40" s="90"/>
      <c r="G40" s="90"/>
      <c r="H40" s="90"/>
      <c r="I40" s="90"/>
      <c r="J40" s="90"/>
      <c r="K40" s="90"/>
      <c r="L40" s="180">
        <f t="shared" si="9"/>
        <v>0</v>
      </c>
    </row>
    <row r="41" spans="2:12" x14ac:dyDescent="0.3">
      <c r="B41" s="489">
        <v>30</v>
      </c>
      <c r="C41" s="209" t="s">
        <v>46</v>
      </c>
      <c r="D41" s="209" t="s">
        <v>408</v>
      </c>
      <c r="E41" s="165">
        <f t="shared" ref="E41:K41" si="10">SUM(E36:E40)</f>
        <v>0</v>
      </c>
      <c r="F41" s="165">
        <f t="shared" si="10"/>
        <v>0</v>
      </c>
      <c r="G41" s="165">
        <f t="shared" si="10"/>
        <v>0</v>
      </c>
      <c r="H41" s="165">
        <f t="shared" si="10"/>
        <v>0</v>
      </c>
      <c r="I41" s="165">
        <f t="shared" si="10"/>
        <v>0</v>
      </c>
      <c r="J41" s="165">
        <f t="shared" si="10"/>
        <v>0</v>
      </c>
      <c r="K41" s="165">
        <f t="shared" si="10"/>
        <v>0</v>
      </c>
      <c r="L41" s="269">
        <f>SUM(E41:K41)</f>
        <v>0</v>
      </c>
    </row>
    <row r="42" spans="2:12" x14ac:dyDescent="0.3">
      <c r="B42" s="489"/>
      <c r="C42" s="210"/>
      <c r="D42" s="210"/>
      <c r="E42" s="50"/>
      <c r="F42" s="50"/>
      <c r="G42" s="50"/>
      <c r="H42" s="50"/>
      <c r="I42" s="50"/>
      <c r="J42" s="50"/>
      <c r="K42" s="50"/>
      <c r="L42" s="231"/>
    </row>
    <row r="43" spans="2:12" ht="14.5" thickBot="1" x14ac:dyDescent="0.35">
      <c r="B43" s="490">
        <v>31</v>
      </c>
      <c r="C43" s="270" t="s">
        <v>46</v>
      </c>
      <c r="D43" s="270" t="s">
        <v>408</v>
      </c>
      <c r="E43" s="271">
        <f t="shared" ref="E43:K43" si="11">SUM(E13,E20,E27,E34,E41)</f>
        <v>0</v>
      </c>
      <c r="F43" s="271">
        <f t="shared" si="11"/>
        <v>0</v>
      </c>
      <c r="G43" s="271">
        <f t="shared" si="11"/>
        <v>0</v>
      </c>
      <c r="H43" s="271">
        <f t="shared" si="11"/>
        <v>0</v>
      </c>
      <c r="I43" s="271">
        <f t="shared" si="11"/>
        <v>0</v>
      </c>
      <c r="J43" s="271">
        <f t="shared" si="11"/>
        <v>0</v>
      </c>
      <c r="K43" s="271">
        <f t="shared" si="11"/>
        <v>0</v>
      </c>
      <c r="L43" s="272">
        <f>SUM(E43:K43)</f>
        <v>0</v>
      </c>
    </row>
    <row r="44" spans="2:12" x14ac:dyDescent="0.3">
      <c r="C44" s="5"/>
      <c r="D44" s="5"/>
    </row>
    <row r="45" spans="2:12" x14ac:dyDescent="0.3">
      <c r="C45" s="5"/>
      <c r="D45" s="5"/>
    </row>
    <row r="46" spans="2:12" s="315" customFormat="1" ht="15.5" x14ac:dyDescent="0.3">
      <c r="B46" s="488"/>
      <c r="C46" s="312" t="str">
        <f>E48&amp; " - Maturity analysis of syndicate liabilities "</f>
        <v>2023 - Maturity analysis of syndicate liabilities </v>
      </c>
      <c r="D46" s="312"/>
    </row>
    <row r="47" spans="2:12" s="315" customFormat="1" ht="15" thickBot="1" x14ac:dyDescent="0.35">
      <c r="B47" s="488"/>
      <c r="C47" s="313" t="str">
        <f>"Figures in thousands of "&amp;'Key inputs'!H26</f>
        <v>Figures in thousands of GBP</v>
      </c>
      <c r="D47" s="325"/>
    </row>
    <row r="48" spans="2:12" s="315" customFormat="1" x14ac:dyDescent="0.3">
      <c r="B48" s="650" t="s">
        <v>406</v>
      </c>
      <c r="C48" s="686"/>
      <c r="D48" s="417"/>
      <c r="E48" s="680">
        <f>'Key inputs'!G31</f>
        <v>2023</v>
      </c>
      <c r="F48" s="679"/>
      <c r="G48" s="679"/>
      <c r="H48" s="679"/>
      <c r="I48" s="679"/>
      <c r="J48" s="679"/>
      <c r="K48" s="681"/>
      <c r="L48" s="646"/>
    </row>
    <row r="49" spans="2:12" s="315" customFormat="1" x14ac:dyDescent="0.3">
      <c r="B49" s="652"/>
      <c r="C49" s="687"/>
      <c r="D49" s="418" t="s">
        <v>144</v>
      </c>
      <c r="E49" s="330" t="str">
        <f>'Key inputs'!G32</f>
        <v>2023 UY</v>
      </c>
      <c r="F49" s="331" t="str">
        <f>'Key inputs'!H32</f>
        <v>2022 UY</v>
      </c>
      <c r="G49" s="331" t="str">
        <f>'Key inputs'!I32</f>
        <v>2021 UY</v>
      </c>
      <c r="H49" s="331" t="str">
        <f t="shared" ref="H49:K49" si="12">LEFT(G49,4)-1&amp;" UY"</f>
        <v>2020 UY</v>
      </c>
      <c r="I49" s="331" t="str">
        <f t="shared" si="12"/>
        <v>2019 UY</v>
      </c>
      <c r="J49" s="316" t="str">
        <f t="shared" si="12"/>
        <v>2018 UY</v>
      </c>
      <c r="K49" s="316" t="str">
        <f t="shared" si="12"/>
        <v>2017 UY</v>
      </c>
      <c r="L49" s="329" t="str">
        <f>'Key inputs'!J32</f>
        <v>Total</v>
      </c>
    </row>
    <row r="50" spans="2:12" s="315" customFormat="1" x14ac:dyDescent="0.3">
      <c r="B50" s="654"/>
      <c r="C50" s="688"/>
      <c r="D50" s="418"/>
      <c r="E50" s="316" t="s">
        <v>145</v>
      </c>
      <c r="F50" s="316" t="s">
        <v>146</v>
      </c>
      <c r="G50" s="316" t="s">
        <v>147</v>
      </c>
      <c r="H50" s="316" t="s">
        <v>148</v>
      </c>
      <c r="I50" s="316" t="s">
        <v>149</v>
      </c>
      <c r="J50" s="316" t="s">
        <v>150</v>
      </c>
      <c r="K50" s="316" t="s">
        <v>151</v>
      </c>
      <c r="L50" s="329" t="s">
        <v>152</v>
      </c>
    </row>
    <row r="51" spans="2:12" x14ac:dyDescent="0.3">
      <c r="B51" s="489"/>
      <c r="C51" s="22" t="s">
        <v>251</v>
      </c>
      <c r="D51" s="208"/>
      <c r="E51" s="50"/>
      <c r="F51" s="50"/>
      <c r="G51" s="50"/>
      <c r="H51" s="50"/>
      <c r="I51" s="50"/>
      <c r="J51" s="212"/>
      <c r="K51" s="212"/>
      <c r="L51" s="273"/>
    </row>
    <row r="52" spans="2:12" x14ac:dyDescent="0.3">
      <c r="B52" s="489">
        <v>1</v>
      </c>
      <c r="C52" s="21" t="s">
        <v>407</v>
      </c>
      <c r="D52" s="257" t="s">
        <v>408</v>
      </c>
      <c r="E52" s="94"/>
      <c r="F52" s="94"/>
      <c r="G52" s="94"/>
      <c r="H52" s="94"/>
      <c r="I52" s="94"/>
      <c r="J52" s="94"/>
      <c r="K52" s="94"/>
      <c r="L52" s="180">
        <f>SUM(E52:K52)</f>
        <v>0</v>
      </c>
    </row>
    <row r="53" spans="2:12" x14ac:dyDescent="0.3">
      <c r="B53" s="489">
        <v>2</v>
      </c>
      <c r="C53" s="21" t="s">
        <v>409</v>
      </c>
      <c r="D53" s="257" t="s">
        <v>408</v>
      </c>
      <c r="E53" s="94"/>
      <c r="F53" s="94"/>
      <c r="G53" s="94"/>
      <c r="H53" s="94"/>
      <c r="I53" s="94"/>
      <c r="J53" s="94"/>
      <c r="K53" s="94"/>
      <c r="L53" s="180">
        <f t="shared" ref="L53:L57" si="13">SUM(E53:K53)</f>
        <v>0</v>
      </c>
    </row>
    <row r="54" spans="2:12" x14ac:dyDescent="0.3">
      <c r="B54" s="489">
        <v>3</v>
      </c>
      <c r="C54" s="21" t="s">
        <v>410</v>
      </c>
      <c r="D54" s="257" t="s">
        <v>408</v>
      </c>
      <c r="E54" s="94"/>
      <c r="F54" s="94"/>
      <c r="G54" s="94"/>
      <c r="H54" s="94"/>
      <c r="I54" s="94"/>
      <c r="J54" s="94"/>
      <c r="K54" s="94"/>
      <c r="L54" s="180">
        <f t="shared" si="13"/>
        <v>0</v>
      </c>
    </row>
    <row r="55" spans="2:12" x14ac:dyDescent="0.3">
      <c r="B55" s="489">
        <v>4</v>
      </c>
      <c r="C55" s="21" t="s">
        <v>411</v>
      </c>
      <c r="D55" s="257" t="s">
        <v>408</v>
      </c>
      <c r="E55" s="94"/>
      <c r="F55" s="94"/>
      <c r="G55" s="94"/>
      <c r="H55" s="94"/>
      <c r="I55" s="94"/>
      <c r="J55" s="94"/>
      <c r="K55" s="94"/>
      <c r="L55" s="180">
        <f t="shared" si="13"/>
        <v>0</v>
      </c>
    </row>
    <row r="56" spans="2:12" x14ac:dyDescent="0.3">
      <c r="B56" s="489">
        <v>5</v>
      </c>
      <c r="C56" s="21" t="s">
        <v>412</v>
      </c>
      <c r="D56" s="257" t="s">
        <v>408</v>
      </c>
      <c r="E56" s="94"/>
      <c r="F56" s="94"/>
      <c r="G56" s="94"/>
      <c r="H56" s="94"/>
      <c r="I56" s="94"/>
      <c r="J56" s="94"/>
      <c r="K56" s="94"/>
      <c r="L56" s="180">
        <f t="shared" si="13"/>
        <v>0</v>
      </c>
    </row>
    <row r="57" spans="2:12" x14ac:dyDescent="0.3">
      <c r="B57" s="489">
        <v>6</v>
      </c>
      <c r="C57" s="22" t="s">
        <v>46</v>
      </c>
      <c r="D57" s="209" t="s">
        <v>408</v>
      </c>
      <c r="E57" s="165">
        <f>SUM(E52:E56)</f>
        <v>0</v>
      </c>
      <c r="F57" s="165">
        <f t="shared" ref="F57:J57" si="14">SUM(F52:F56)</f>
        <v>0</v>
      </c>
      <c r="G57" s="165">
        <f t="shared" si="14"/>
        <v>0</v>
      </c>
      <c r="H57" s="165">
        <f t="shared" si="14"/>
        <v>0</v>
      </c>
      <c r="I57" s="165">
        <f t="shared" si="14"/>
        <v>0</v>
      </c>
      <c r="J57" s="165">
        <f t="shared" si="14"/>
        <v>0</v>
      </c>
      <c r="K57" s="165">
        <f t="shared" ref="K57" si="15">SUM(K52:K56)</f>
        <v>0</v>
      </c>
      <c r="L57" s="180">
        <f t="shared" si="13"/>
        <v>0</v>
      </c>
    </row>
    <row r="58" spans="2:12" x14ac:dyDescent="0.3">
      <c r="B58" s="489"/>
      <c r="C58" s="42" t="s">
        <v>413</v>
      </c>
      <c r="D58" s="208"/>
      <c r="E58" s="49"/>
      <c r="F58" s="50"/>
      <c r="G58" s="50"/>
      <c r="H58" s="50"/>
      <c r="I58" s="50"/>
      <c r="J58" s="51"/>
      <c r="K58" s="51"/>
      <c r="L58" s="273"/>
    </row>
    <row r="59" spans="2:12" x14ac:dyDescent="0.3">
      <c r="B59" s="489">
        <v>7</v>
      </c>
      <c r="C59" s="21" t="s">
        <v>407</v>
      </c>
      <c r="D59" s="257" t="s">
        <v>408</v>
      </c>
      <c r="E59" s="94"/>
      <c r="F59" s="94"/>
      <c r="G59" s="94"/>
      <c r="H59" s="94"/>
      <c r="I59" s="94"/>
      <c r="J59" s="94"/>
      <c r="K59" s="94"/>
      <c r="L59" s="180">
        <f t="shared" ref="L59:L64" si="16">SUM(E59:K59)</f>
        <v>0</v>
      </c>
    </row>
    <row r="60" spans="2:12" x14ac:dyDescent="0.3">
      <c r="B60" s="489">
        <v>8</v>
      </c>
      <c r="C60" s="21" t="s">
        <v>409</v>
      </c>
      <c r="D60" s="257" t="s">
        <v>408</v>
      </c>
      <c r="E60" s="94"/>
      <c r="F60" s="94"/>
      <c r="G60" s="94"/>
      <c r="H60" s="94"/>
      <c r="I60" s="94"/>
      <c r="J60" s="94"/>
      <c r="K60" s="94"/>
      <c r="L60" s="180">
        <f t="shared" si="16"/>
        <v>0</v>
      </c>
    </row>
    <row r="61" spans="2:12" x14ac:dyDescent="0.3">
      <c r="B61" s="489">
        <v>9</v>
      </c>
      <c r="C61" s="21" t="s">
        <v>410</v>
      </c>
      <c r="D61" s="257" t="s">
        <v>408</v>
      </c>
      <c r="E61" s="94"/>
      <c r="F61" s="94"/>
      <c r="G61" s="94"/>
      <c r="H61" s="94"/>
      <c r="I61" s="94"/>
      <c r="J61" s="94"/>
      <c r="K61" s="94"/>
      <c r="L61" s="180">
        <f t="shared" si="16"/>
        <v>0</v>
      </c>
    </row>
    <row r="62" spans="2:12" x14ac:dyDescent="0.3">
      <c r="B62" s="489">
        <v>10</v>
      </c>
      <c r="C62" s="21" t="s">
        <v>411</v>
      </c>
      <c r="D62" s="257" t="s">
        <v>408</v>
      </c>
      <c r="E62" s="94"/>
      <c r="F62" s="94"/>
      <c r="G62" s="94"/>
      <c r="H62" s="94"/>
      <c r="I62" s="94"/>
      <c r="J62" s="94"/>
      <c r="K62" s="94"/>
      <c r="L62" s="180">
        <f t="shared" si="16"/>
        <v>0</v>
      </c>
    </row>
    <row r="63" spans="2:12" x14ac:dyDescent="0.3">
      <c r="B63" s="489">
        <v>11</v>
      </c>
      <c r="C63" s="21" t="s">
        <v>412</v>
      </c>
      <c r="D63" s="257" t="s">
        <v>408</v>
      </c>
      <c r="E63" s="94"/>
      <c r="F63" s="94"/>
      <c r="G63" s="94"/>
      <c r="H63" s="94"/>
      <c r="I63" s="94"/>
      <c r="J63" s="94"/>
      <c r="K63" s="94"/>
      <c r="L63" s="180">
        <f t="shared" si="16"/>
        <v>0</v>
      </c>
    </row>
    <row r="64" spans="2:12" x14ac:dyDescent="0.3">
      <c r="B64" s="489">
        <v>12</v>
      </c>
      <c r="C64" s="22" t="s">
        <v>46</v>
      </c>
      <c r="D64" s="209" t="s">
        <v>408</v>
      </c>
      <c r="E64" s="165">
        <f t="shared" ref="E64:J64" si="17">SUM(E59:E63)</f>
        <v>0</v>
      </c>
      <c r="F64" s="165">
        <f t="shared" si="17"/>
        <v>0</v>
      </c>
      <c r="G64" s="165">
        <f t="shared" si="17"/>
        <v>0</v>
      </c>
      <c r="H64" s="165">
        <f t="shared" si="17"/>
        <v>0</v>
      </c>
      <c r="I64" s="165">
        <f t="shared" si="17"/>
        <v>0</v>
      </c>
      <c r="J64" s="165">
        <f t="shared" si="17"/>
        <v>0</v>
      </c>
      <c r="K64" s="165">
        <f t="shared" ref="K64" si="18">SUM(K59:K63)</f>
        <v>0</v>
      </c>
      <c r="L64" s="180">
        <f t="shared" si="16"/>
        <v>0</v>
      </c>
    </row>
    <row r="65" spans="2:12" x14ac:dyDescent="0.3">
      <c r="B65" s="489"/>
      <c r="C65" s="42" t="s">
        <v>9</v>
      </c>
      <c r="D65" s="208"/>
      <c r="E65" s="49"/>
      <c r="F65" s="50"/>
      <c r="G65" s="50"/>
      <c r="H65" s="50"/>
      <c r="I65" s="50"/>
      <c r="J65" s="51"/>
      <c r="K65" s="51"/>
      <c r="L65" s="273"/>
    </row>
    <row r="66" spans="2:12" x14ac:dyDescent="0.3">
      <c r="B66" s="489">
        <v>13</v>
      </c>
      <c r="C66" s="21" t="s">
        <v>407</v>
      </c>
      <c r="D66" s="257" t="s">
        <v>408</v>
      </c>
      <c r="E66" s="94"/>
      <c r="F66" s="94"/>
      <c r="G66" s="94"/>
      <c r="H66" s="94"/>
      <c r="I66" s="94"/>
      <c r="J66" s="94"/>
      <c r="K66" s="94"/>
      <c r="L66" s="180">
        <f t="shared" ref="L66:L71" si="19">SUM(E66:K66)</f>
        <v>0</v>
      </c>
    </row>
    <row r="67" spans="2:12" x14ac:dyDescent="0.3">
      <c r="B67" s="489">
        <v>14</v>
      </c>
      <c r="C67" s="21" t="s">
        <v>409</v>
      </c>
      <c r="D67" s="257" t="s">
        <v>408</v>
      </c>
      <c r="E67" s="94"/>
      <c r="F67" s="94"/>
      <c r="G67" s="94"/>
      <c r="H67" s="94"/>
      <c r="I67" s="94"/>
      <c r="J67" s="94"/>
      <c r="K67" s="94"/>
      <c r="L67" s="180">
        <f t="shared" si="19"/>
        <v>0</v>
      </c>
    </row>
    <row r="68" spans="2:12" x14ac:dyDescent="0.3">
      <c r="B68" s="489">
        <v>15</v>
      </c>
      <c r="C68" s="21" t="s">
        <v>410</v>
      </c>
      <c r="D68" s="257" t="s">
        <v>408</v>
      </c>
      <c r="E68" s="94"/>
      <c r="F68" s="94"/>
      <c r="G68" s="94"/>
      <c r="H68" s="94"/>
      <c r="I68" s="94"/>
      <c r="J68" s="94"/>
      <c r="K68" s="94"/>
      <c r="L68" s="180">
        <f t="shared" si="19"/>
        <v>0</v>
      </c>
    </row>
    <row r="69" spans="2:12" x14ac:dyDescent="0.3">
      <c r="B69" s="489">
        <v>16</v>
      </c>
      <c r="C69" s="21" t="s">
        <v>411</v>
      </c>
      <c r="D69" s="257" t="s">
        <v>408</v>
      </c>
      <c r="E69" s="94"/>
      <c r="F69" s="94"/>
      <c r="G69" s="94"/>
      <c r="H69" s="94"/>
      <c r="I69" s="94"/>
      <c r="J69" s="94"/>
      <c r="K69" s="94"/>
      <c r="L69" s="180">
        <f t="shared" si="19"/>
        <v>0</v>
      </c>
    </row>
    <row r="70" spans="2:12" x14ac:dyDescent="0.3">
      <c r="B70" s="489">
        <v>17</v>
      </c>
      <c r="C70" s="21" t="s">
        <v>412</v>
      </c>
      <c r="D70" s="257" t="s">
        <v>408</v>
      </c>
      <c r="E70" s="94"/>
      <c r="F70" s="94"/>
      <c r="G70" s="94"/>
      <c r="H70" s="94"/>
      <c r="I70" s="94"/>
      <c r="J70" s="94"/>
      <c r="K70" s="94"/>
      <c r="L70" s="180">
        <f t="shared" si="19"/>
        <v>0</v>
      </c>
    </row>
    <row r="71" spans="2:12" x14ac:dyDescent="0.3">
      <c r="B71" s="489">
        <v>18</v>
      </c>
      <c r="C71" s="22" t="s">
        <v>46</v>
      </c>
      <c r="D71" s="209" t="s">
        <v>408</v>
      </c>
      <c r="E71" s="165">
        <f t="shared" ref="E71:J71" si="20">SUM(E66:E70)</f>
        <v>0</v>
      </c>
      <c r="F71" s="165">
        <f t="shared" si="20"/>
        <v>0</v>
      </c>
      <c r="G71" s="165">
        <f t="shared" si="20"/>
        <v>0</v>
      </c>
      <c r="H71" s="165">
        <f t="shared" si="20"/>
        <v>0</v>
      </c>
      <c r="I71" s="165">
        <f t="shared" si="20"/>
        <v>0</v>
      </c>
      <c r="J71" s="165">
        <f t="shared" si="20"/>
        <v>0</v>
      </c>
      <c r="K71" s="165">
        <f t="shared" ref="K71" si="21">SUM(K66:K70)</f>
        <v>0</v>
      </c>
      <c r="L71" s="180">
        <f t="shared" si="19"/>
        <v>0</v>
      </c>
    </row>
    <row r="72" spans="2:12" x14ac:dyDescent="0.3">
      <c r="B72" s="489"/>
      <c r="C72" s="208" t="s">
        <v>414</v>
      </c>
      <c r="D72" s="208"/>
      <c r="E72" s="49"/>
      <c r="F72" s="50"/>
      <c r="G72" s="50"/>
      <c r="H72" s="50"/>
      <c r="I72" s="50"/>
      <c r="J72" s="51"/>
      <c r="K72" s="51"/>
      <c r="L72" s="273"/>
    </row>
    <row r="73" spans="2:12" x14ac:dyDescent="0.3">
      <c r="B73" s="489">
        <v>19</v>
      </c>
      <c r="C73" s="21" t="s">
        <v>407</v>
      </c>
      <c r="D73" s="257" t="s">
        <v>408</v>
      </c>
      <c r="E73" s="94"/>
      <c r="F73" s="94"/>
      <c r="G73" s="94"/>
      <c r="H73" s="94"/>
      <c r="I73" s="94"/>
      <c r="J73" s="94"/>
      <c r="K73" s="94"/>
      <c r="L73" s="180">
        <f t="shared" ref="L73:L78" si="22">SUM(E73:K73)</f>
        <v>0</v>
      </c>
    </row>
    <row r="74" spans="2:12" x14ac:dyDescent="0.3">
      <c r="B74" s="489">
        <v>20</v>
      </c>
      <c r="C74" s="21" t="s">
        <v>409</v>
      </c>
      <c r="D74" s="257" t="s">
        <v>408</v>
      </c>
      <c r="E74" s="94"/>
      <c r="F74" s="94"/>
      <c r="G74" s="94"/>
      <c r="H74" s="94"/>
      <c r="I74" s="94"/>
      <c r="J74" s="94"/>
      <c r="K74" s="94"/>
      <c r="L74" s="180">
        <f t="shared" si="22"/>
        <v>0</v>
      </c>
    </row>
    <row r="75" spans="2:12" x14ac:dyDescent="0.3">
      <c r="B75" s="489">
        <v>21</v>
      </c>
      <c r="C75" s="21" t="s">
        <v>410</v>
      </c>
      <c r="D75" s="257" t="s">
        <v>408</v>
      </c>
      <c r="E75" s="94"/>
      <c r="F75" s="94"/>
      <c r="G75" s="94"/>
      <c r="H75" s="94"/>
      <c r="I75" s="94"/>
      <c r="J75" s="94"/>
      <c r="K75" s="94"/>
      <c r="L75" s="180">
        <f t="shared" si="22"/>
        <v>0</v>
      </c>
    </row>
    <row r="76" spans="2:12" x14ac:dyDescent="0.3">
      <c r="B76" s="489">
        <v>22</v>
      </c>
      <c r="C76" s="21" t="s">
        <v>411</v>
      </c>
      <c r="D76" s="257" t="s">
        <v>408</v>
      </c>
      <c r="E76" s="94"/>
      <c r="F76" s="94"/>
      <c r="G76" s="94"/>
      <c r="H76" s="94"/>
      <c r="I76" s="94"/>
      <c r="J76" s="94"/>
      <c r="K76" s="94"/>
      <c r="L76" s="180">
        <f t="shared" si="22"/>
        <v>0</v>
      </c>
    </row>
    <row r="77" spans="2:12" x14ac:dyDescent="0.3">
      <c r="B77" s="489">
        <v>23</v>
      </c>
      <c r="C77" s="21" t="s">
        <v>412</v>
      </c>
      <c r="D77" s="257" t="s">
        <v>408</v>
      </c>
      <c r="E77" s="94"/>
      <c r="F77" s="94"/>
      <c r="G77" s="94"/>
      <c r="H77" s="94"/>
      <c r="I77" s="94"/>
      <c r="J77" s="94"/>
      <c r="K77" s="94"/>
      <c r="L77" s="180">
        <f t="shared" si="22"/>
        <v>0</v>
      </c>
    </row>
    <row r="78" spans="2:12" x14ac:dyDescent="0.3">
      <c r="B78" s="489">
        <v>24</v>
      </c>
      <c r="C78" s="22" t="s">
        <v>46</v>
      </c>
      <c r="D78" s="209" t="s">
        <v>408</v>
      </c>
      <c r="E78" s="165">
        <f t="shared" ref="E78:J78" si="23">SUM(E73:E77)</f>
        <v>0</v>
      </c>
      <c r="F78" s="165">
        <f t="shared" si="23"/>
        <v>0</v>
      </c>
      <c r="G78" s="165">
        <f t="shared" si="23"/>
        <v>0</v>
      </c>
      <c r="H78" s="165">
        <f t="shared" si="23"/>
        <v>0</v>
      </c>
      <c r="I78" s="165">
        <f t="shared" si="23"/>
        <v>0</v>
      </c>
      <c r="J78" s="165">
        <f t="shared" si="23"/>
        <v>0</v>
      </c>
      <c r="K78" s="165">
        <f t="shared" ref="K78" si="24">SUM(K73:K77)</f>
        <v>0</v>
      </c>
      <c r="L78" s="180">
        <f t="shared" si="22"/>
        <v>0</v>
      </c>
    </row>
    <row r="79" spans="2:12" x14ac:dyDescent="0.3">
      <c r="B79" s="489"/>
      <c r="C79" s="42" t="s">
        <v>293</v>
      </c>
      <c r="D79" s="208"/>
      <c r="E79" s="49"/>
      <c r="F79" s="50"/>
      <c r="G79" s="50"/>
      <c r="H79" s="50"/>
      <c r="I79" s="50"/>
      <c r="J79" s="51"/>
      <c r="K79" s="51"/>
      <c r="L79" s="273"/>
    </row>
    <row r="80" spans="2:12" x14ac:dyDescent="0.3">
      <c r="B80" s="489">
        <v>25</v>
      </c>
      <c r="C80" s="21" t="s">
        <v>407</v>
      </c>
      <c r="D80" s="257" t="s">
        <v>408</v>
      </c>
      <c r="E80" s="94"/>
      <c r="F80" s="94"/>
      <c r="G80" s="94"/>
      <c r="H80" s="94"/>
      <c r="I80" s="94"/>
      <c r="J80" s="94"/>
      <c r="K80" s="94"/>
      <c r="L80" s="180">
        <f t="shared" ref="L80:L85" si="25">SUM(E80:K80)</f>
        <v>0</v>
      </c>
    </row>
    <row r="81" spans="2:12" x14ac:dyDescent="0.3">
      <c r="B81" s="489">
        <v>26</v>
      </c>
      <c r="C81" s="21" t="s">
        <v>409</v>
      </c>
      <c r="D81" s="257" t="s">
        <v>408</v>
      </c>
      <c r="E81" s="94"/>
      <c r="F81" s="94"/>
      <c r="G81" s="94"/>
      <c r="H81" s="94"/>
      <c r="I81" s="94"/>
      <c r="J81" s="94"/>
      <c r="K81" s="94"/>
      <c r="L81" s="180">
        <f t="shared" si="25"/>
        <v>0</v>
      </c>
    </row>
    <row r="82" spans="2:12" x14ac:dyDescent="0.3">
      <c r="B82" s="489">
        <v>27</v>
      </c>
      <c r="C82" s="21" t="s">
        <v>410</v>
      </c>
      <c r="D82" s="257" t="s">
        <v>408</v>
      </c>
      <c r="E82" s="94"/>
      <c r="F82" s="94"/>
      <c r="G82" s="94"/>
      <c r="H82" s="94"/>
      <c r="I82" s="94"/>
      <c r="J82" s="94"/>
      <c r="K82" s="94"/>
      <c r="L82" s="180">
        <f t="shared" si="25"/>
        <v>0</v>
      </c>
    </row>
    <row r="83" spans="2:12" x14ac:dyDescent="0.3">
      <c r="B83" s="489">
        <v>28</v>
      </c>
      <c r="C83" s="21" t="s">
        <v>411</v>
      </c>
      <c r="D83" s="257" t="s">
        <v>408</v>
      </c>
      <c r="E83" s="94"/>
      <c r="F83" s="94"/>
      <c r="G83" s="94"/>
      <c r="H83" s="94"/>
      <c r="I83" s="94"/>
      <c r="J83" s="94"/>
      <c r="K83" s="94"/>
      <c r="L83" s="180">
        <f t="shared" si="25"/>
        <v>0</v>
      </c>
    </row>
    <row r="84" spans="2:12" x14ac:dyDescent="0.3">
      <c r="B84" s="489">
        <v>29</v>
      </c>
      <c r="C84" s="21" t="s">
        <v>412</v>
      </c>
      <c r="D84" s="257" t="s">
        <v>408</v>
      </c>
      <c r="E84" s="94"/>
      <c r="F84" s="94"/>
      <c r="G84" s="94"/>
      <c r="H84" s="94"/>
      <c r="I84" s="94"/>
      <c r="J84" s="94"/>
      <c r="K84" s="94"/>
      <c r="L84" s="180">
        <f t="shared" si="25"/>
        <v>0</v>
      </c>
    </row>
    <row r="85" spans="2:12" x14ac:dyDescent="0.3">
      <c r="B85" s="489">
        <v>30</v>
      </c>
      <c r="C85" s="40" t="s">
        <v>46</v>
      </c>
      <c r="D85" s="209" t="s">
        <v>408</v>
      </c>
      <c r="E85" s="165">
        <f t="shared" ref="E85:J85" si="26">SUM(E80:E84)</f>
        <v>0</v>
      </c>
      <c r="F85" s="165">
        <f t="shared" si="26"/>
        <v>0</v>
      </c>
      <c r="G85" s="165">
        <f t="shared" si="26"/>
        <v>0</v>
      </c>
      <c r="H85" s="165">
        <f t="shared" si="26"/>
        <v>0</v>
      </c>
      <c r="I85" s="165">
        <f t="shared" si="26"/>
        <v>0</v>
      </c>
      <c r="J85" s="165">
        <f t="shared" si="26"/>
        <v>0</v>
      </c>
      <c r="K85" s="165">
        <f t="shared" ref="K85" si="27">SUM(K80:K84)</f>
        <v>0</v>
      </c>
      <c r="L85" s="180">
        <f t="shared" si="25"/>
        <v>0</v>
      </c>
    </row>
    <row r="86" spans="2:12" x14ac:dyDescent="0.3">
      <c r="B86" s="489"/>
      <c r="C86" s="41"/>
      <c r="D86" s="210"/>
      <c r="E86" s="50"/>
      <c r="F86" s="50"/>
      <c r="G86" s="50"/>
      <c r="H86" s="50"/>
      <c r="I86" s="50"/>
      <c r="J86" s="51"/>
      <c r="K86" s="51"/>
      <c r="L86" s="274"/>
    </row>
    <row r="87" spans="2:12" ht="14.5" thickBot="1" x14ac:dyDescent="0.35">
      <c r="B87" s="490">
        <v>31</v>
      </c>
      <c r="C87" s="275" t="s">
        <v>46</v>
      </c>
      <c r="D87" s="270" t="s">
        <v>408</v>
      </c>
      <c r="E87" s="271">
        <f t="shared" ref="E87:J87" si="28">SUM(E57,E64,E71,E78,E85)</f>
        <v>0</v>
      </c>
      <c r="F87" s="271">
        <f t="shared" si="28"/>
        <v>0</v>
      </c>
      <c r="G87" s="271">
        <f t="shared" si="28"/>
        <v>0</v>
      </c>
      <c r="H87" s="271">
        <f t="shared" si="28"/>
        <v>0</v>
      </c>
      <c r="I87" s="271">
        <f t="shared" si="28"/>
        <v>0</v>
      </c>
      <c r="J87" s="271">
        <f t="shared" si="28"/>
        <v>0</v>
      </c>
      <c r="K87" s="271">
        <f t="shared" ref="K87" si="29">SUM(K57,K64,K71,K78,K85)</f>
        <v>0</v>
      </c>
      <c r="L87" s="180">
        <f>SUM(E87:K87)</f>
        <v>0</v>
      </c>
    </row>
  </sheetData>
  <sheetProtection algorithmName="SHA-512" hashValue="FVslO7y8hbq37Uehe52iH5jTcXbfhHGuBUBa+lhm3u6J/ZDjXj5+9g0h2LFQVo2ZUzDrMapWAXOVsEkXAz8fcA==" saltValue="MxsB2T+OoID04sCUZ+z53g==" spinCount="100000" sheet="1" formatCells="0" formatColumns="0" formatRows="0"/>
  <mergeCells count="4">
    <mergeCell ref="E4:L4"/>
    <mergeCell ref="E48:L48"/>
    <mergeCell ref="B4:C6"/>
    <mergeCell ref="B48:C50"/>
  </mergeCells>
  <hyperlinks>
    <hyperlink ref="F2" location="Content!A1" display="&lt;&lt;&lt; Back to ToC" xr:uid="{E9D2E1E5-01F6-4F22-ADE0-C5C13E445F84}"/>
  </hyperlink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headerFooter>
    <oddFooter>&amp;C_x000D_&amp;1#&amp;"Calibri"&amp;10&amp;K000000 Classification: Unclassified</oddFooter>
  </headerFooter>
  <rowBreaks count="1" manualBreakCount="1">
    <brk id="45" min="1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5983-6E30-4EB6-A0EE-82B52F9E0CEF}">
  <dimension ref="B1:X138"/>
  <sheetViews>
    <sheetView showGridLines="0" zoomScale="55" zoomScaleNormal="55" zoomScaleSheetLayoutView="55" workbookViewId="0">
      <selection activeCell="Q7" sqref="Q7:W11"/>
    </sheetView>
  </sheetViews>
  <sheetFormatPr defaultColWidth="8.7265625" defaultRowHeight="14" outlineLevelRow="1" outlineLevelCol="1" x14ac:dyDescent="0.3"/>
  <cols>
    <col min="1" max="1" width="3.7265625" style="9" customWidth="1"/>
    <col min="2" max="2" width="4" style="493" bestFit="1" customWidth="1"/>
    <col min="3" max="3" width="43.7265625" style="9" bestFit="1" customWidth="1"/>
    <col min="4" max="4" width="24.453125" style="9" hidden="1" customWidth="1" outlineLevel="1"/>
    <col min="5" max="5" width="20.54296875" style="9" customWidth="1" collapsed="1"/>
    <col min="6" max="13" width="20.54296875" style="9" customWidth="1"/>
    <col min="14" max="14" width="4" style="493" bestFit="1" customWidth="1"/>
    <col min="15" max="15" width="43.7265625" style="9" bestFit="1" customWidth="1"/>
    <col min="16" max="16" width="24.453125" style="9" hidden="1" customWidth="1" outlineLevel="1"/>
    <col min="17" max="17" width="20.54296875" style="9" customWidth="1" collapsed="1"/>
    <col min="18" max="24" width="20.54296875" style="9" customWidth="1"/>
    <col min="25" max="16384" width="8.7265625" style="9"/>
  </cols>
  <sheetData>
    <row r="1" spans="2:24" s="315" customFormat="1" x14ac:dyDescent="0.3">
      <c r="B1" s="488"/>
      <c r="N1" s="488"/>
    </row>
    <row r="2" spans="2:24" s="315" customFormat="1" ht="15.5" x14ac:dyDescent="0.3">
      <c r="B2" s="488"/>
      <c r="C2" s="312" t="s">
        <v>415</v>
      </c>
      <c r="D2" s="312"/>
      <c r="F2" s="324" t="s">
        <v>141</v>
      </c>
      <c r="N2" s="488"/>
      <c r="O2" s="312" t="str">
        <f>LEFT(Q4,4) &amp; " - Currency risk"</f>
        <v>2023 - Currency risk</v>
      </c>
      <c r="P2" s="312"/>
      <c r="R2" s="324"/>
    </row>
    <row r="3" spans="2:24" s="315" customFormat="1" ht="15" thickBot="1" x14ac:dyDescent="0.35">
      <c r="B3" s="488"/>
      <c r="C3" s="474" t="str">
        <f>"Figures in thousands of "&amp;'Key inputs'!G26</f>
        <v>Figures in thousands of GBP</v>
      </c>
      <c r="D3" s="347"/>
      <c r="E3" s="348"/>
      <c r="F3" s="349"/>
      <c r="G3" s="348"/>
      <c r="H3" s="348"/>
      <c r="I3" s="348"/>
      <c r="J3" s="348"/>
      <c r="K3" s="348"/>
      <c r="L3" s="348"/>
      <c r="M3" s="348"/>
      <c r="N3" s="488"/>
      <c r="O3" s="474" t="str">
        <f>"Figures in thousands of "&amp;'Key inputs'!H26</f>
        <v>Figures in thousands of GBP</v>
      </c>
      <c r="P3" s="347"/>
      <c r="Q3" s="348"/>
      <c r="R3" s="349"/>
      <c r="S3" s="348"/>
      <c r="T3" s="348"/>
      <c r="U3" s="348"/>
      <c r="V3" s="348"/>
      <c r="W3" s="348"/>
      <c r="X3" s="348"/>
    </row>
    <row r="4" spans="2:24" s="315" customFormat="1" x14ac:dyDescent="0.3">
      <c r="B4" s="692">
        <f>'Key inputs'!C31</f>
        <v>2024</v>
      </c>
      <c r="C4" s="693"/>
      <c r="D4" s="430"/>
      <c r="E4" s="689" t="str">
        <f>'Key inputs'!C32</f>
        <v>2024 UY</v>
      </c>
      <c r="F4" s="690"/>
      <c r="G4" s="690"/>
      <c r="H4" s="690"/>
      <c r="I4" s="690"/>
      <c r="J4" s="690"/>
      <c r="K4" s="690"/>
      <c r="L4" s="691"/>
      <c r="N4" s="650">
        <f xml:space="preserve"> 'Key inputs'!G31</f>
        <v>2023</v>
      </c>
      <c r="O4" s="651"/>
      <c r="P4" s="430"/>
      <c r="Q4" s="689" t="str">
        <f>'Key inputs'!D32</f>
        <v>2023 UY</v>
      </c>
      <c r="R4" s="690"/>
      <c r="S4" s="690"/>
      <c r="T4" s="690"/>
      <c r="U4" s="690"/>
      <c r="V4" s="690"/>
      <c r="W4" s="690"/>
      <c r="X4" s="691"/>
    </row>
    <row r="5" spans="2:24" s="315" customFormat="1" ht="21.75" customHeight="1" x14ac:dyDescent="0.3">
      <c r="B5" s="694"/>
      <c r="C5" s="695"/>
      <c r="D5" s="431" t="s">
        <v>144</v>
      </c>
      <c r="E5" s="317" t="s">
        <v>416</v>
      </c>
      <c r="F5" s="316" t="s">
        <v>417</v>
      </c>
      <c r="G5" s="316" t="s">
        <v>418</v>
      </c>
      <c r="H5" s="337" t="s">
        <v>419</v>
      </c>
      <c r="I5" s="337" t="s">
        <v>420</v>
      </c>
      <c r="J5" s="337" t="s">
        <v>421</v>
      </c>
      <c r="K5" s="316" t="s">
        <v>238</v>
      </c>
      <c r="L5" s="329" t="s">
        <v>46</v>
      </c>
      <c r="N5" s="652"/>
      <c r="O5" s="653"/>
      <c r="P5" s="431" t="s">
        <v>144</v>
      </c>
      <c r="Q5" s="317" t="s">
        <v>416</v>
      </c>
      <c r="R5" s="316" t="s">
        <v>417</v>
      </c>
      <c r="S5" s="316" t="s">
        <v>418</v>
      </c>
      <c r="T5" s="337" t="s">
        <v>419</v>
      </c>
      <c r="U5" s="337" t="s">
        <v>420</v>
      </c>
      <c r="V5" s="337" t="s">
        <v>421</v>
      </c>
      <c r="W5" s="316" t="s">
        <v>238</v>
      </c>
      <c r="X5" s="329" t="s">
        <v>46</v>
      </c>
    </row>
    <row r="6" spans="2:24" s="315" customFormat="1" x14ac:dyDescent="0.3">
      <c r="B6" s="696"/>
      <c r="C6" s="697"/>
      <c r="D6" s="432"/>
      <c r="E6" s="317" t="s">
        <v>145</v>
      </c>
      <c r="F6" s="316" t="s">
        <v>146</v>
      </c>
      <c r="G6" s="316" t="s">
        <v>147</v>
      </c>
      <c r="H6" s="337" t="s">
        <v>148</v>
      </c>
      <c r="I6" s="337" t="s">
        <v>149</v>
      </c>
      <c r="J6" s="337" t="s">
        <v>150</v>
      </c>
      <c r="K6" s="316" t="s">
        <v>151</v>
      </c>
      <c r="L6" s="329" t="s">
        <v>152</v>
      </c>
      <c r="N6" s="654"/>
      <c r="O6" s="655"/>
      <c r="P6" s="432"/>
      <c r="Q6" s="317" t="s">
        <v>145</v>
      </c>
      <c r="R6" s="316" t="s">
        <v>146</v>
      </c>
      <c r="S6" s="316" t="s">
        <v>147</v>
      </c>
      <c r="T6" s="337" t="s">
        <v>148</v>
      </c>
      <c r="U6" s="337" t="s">
        <v>149</v>
      </c>
      <c r="V6" s="337" t="s">
        <v>150</v>
      </c>
      <c r="W6" s="316" t="s">
        <v>151</v>
      </c>
      <c r="X6" s="329" t="s">
        <v>152</v>
      </c>
    </row>
    <row r="7" spans="2:24" x14ac:dyDescent="0.3">
      <c r="B7" s="489">
        <v>1</v>
      </c>
      <c r="C7" s="236" t="s">
        <v>247</v>
      </c>
      <c r="D7" s="433" t="s">
        <v>422</v>
      </c>
      <c r="E7" s="90"/>
      <c r="F7" s="90"/>
      <c r="G7" s="90"/>
      <c r="H7" s="90"/>
      <c r="I7" s="90"/>
      <c r="J7" s="90"/>
      <c r="K7" s="90"/>
      <c r="L7" s="497">
        <f t="shared" ref="L7:L19" si="0">SUM(E7:K7)</f>
        <v>0</v>
      </c>
      <c r="N7" s="489">
        <v>1</v>
      </c>
      <c r="O7" s="236" t="s">
        <v>247</v>
      </c>
      <c r="P7" s="433" t="s">
        <v>422</v>
      </c>
      <c r="Q7" s="94"/>
      <c r="R7" s="94"/>
      <c r="S7" s="94"/>
      <c r="T7" s="94"/>
      <c r="U7" s="94"/>
      <c r="V7" s="94"/>
      <c r="W7" s="94"/>
      <c r="X7" s="497">
        <f t="shared" ref="X7:X19" si="1">SUM(Q7:W7)</f>
        <v>0</v>
      </c>
    </row>
    <row r="8" spans="2:24" x14ac:dyDescent="0.3">
      <c r="B8" s="489">
        <v>2</v>
      </c>
      <c r="C8" s="236" t="s">
        <v>423</v>
      </c>
      <c r="D8" s="433" t="s">
        <v>422</v>
      </c>
      <c r="E8" s="90"/>
      <c r="F8" s="90"/>
      <c r="G8" s="90"/>
      <c r="H8" s="90"/>
      <c r="I8" s="90"/>
      <c r="J8" s="90"/>
      <c r="K8" s="90"/>
      <c r="L8" s="497">
        <f t="shared" si="0"/>
        <v>0</v>
      </c>
      <c r="N8" s="489">
        <v>2</v>
      </c>
      <c r="O8" s="236" t="s">
        <v>423</v>
      </c>
      <c r="P8" s="433" t="s">
        <v>422</v>
      </c>
      <c r="Q8" s="94"/>
      <c r="R8" s="94"/>
      <c r="S8" s="94"/>
      <c r="T8" s="94"/>
      <c r="U8" s="94"/>
      <c r="V8" s="94"/>
      <c r="W8" s="94"/>
      <c r="X8" s="497">
        <f t="shared" si="1"/>
        <v>0</v>
      </c>
    </row>
    <row r="9" spans="2:24" x14ac:dyDescent="0.3">
      <c r="B9" s="489">
        <v>3</v>
      </c>
      <c r="C9" s="236" t="s">
        <v>8</v>
      </c>
      <c r="D9" s="433" t="s">
        <v>422</v>
      </c>
      <c r="E9" s="90"/>
      <c r="F9" s="90"/>
      <c r="G9" s="90"/>
      <c r="H9" s="90"/>
      <c r="I9" s="90"/>
      <c r="J9" s="90"/>
      <c r="K9" s="90"/>
      <c r="L9" s="180">
        <f t="shared" si="0"/>
        <v>0</v>
      </c>
      <c r="N9" s="489">
        <v>3</v>
      </c>
      <c r="O9" s="236" t="s">
        <v>8</v>
      </c>
      <c r="P9" s="433" t="s">
        <v>422</v>
      </c>
      <c r="Q9" s="94"/>
      <c r="R9" s="94"/>
      <c r="S9" s="94"/>
      <c r="T9" s="94"/>
      <c r="U9" s="94"/>
      <c r="V9" s="94"/>
      <c r="W9" s="94"/>
      <c r="X9" s="180">
        <f t="shared" si="1"/>
        <v>0</v>
      </c>
    </row>
    <row r="10" spans="2:24" x14ac:dyDescent="0.3">
      <c r="B10" s="489">
        <v>4</v>
      </c>
      <c r="C10" s="236" t="s">
        <v>114</v>
      </c>
      <c r="D10" s="433" t="s">
        <v>422</v>
      </c>
      <c r="E10" s="90"/>
      <c r="F10" s="90"/>
      <c r="G10" s="90"/>
      <c r="H10" s="90"/>
      <c r="I10" s="90"/>
      <c r="J10" s="90"/>
      <c r="K10" s="90"/>
      <c r="L10" s="180">
        <f t="shared" si="0"/>
        <v>0</v>
      </c>
      <c r="N10" s="489">
        <v>4</v>
      </c>
      <c r="O10" s="236" t="s">
        <v>114</v>
      </c>
      <c r="P10" s="433" t="s">
        <v>422</v>
      </c>
      <c r="Q10" s="94"/>
      <c r="R10" s="94"/>
      <c r="S10" s="94"/>
      <c r="T10" s="94"/>
      <c r="U10" s="94"/>
      <c r="V10" s="94"/>
      <c r="W10" s="94"/>
      <c r="X10" s="180">
        <f t="shared" si="1"/>
        <v>0</v>
      </c>
    </row>
    <row r="11" spans="2:24" x14ac:dyDescent="0.3">
      <c r="B11" s="489">
        <v>5</v>
      </c>
      <c r="C11" s="236" t="s">
        <v>115</v>
      </c>
      <c r="D11" s="433" t="s">
        <v>422</v>
      </c>
      <c r="E11" s="90"/>
      <c r="F11" s="90"/>
      <c r="G11" s="90"/>
      <c r="H11" s="90"/>
      <c r="I11" s="90"/>
      <c r="J11" s="90"/>
      <c r="K11" s="90"/>
      <c r="L11" s="180">
        <f t="shared" si="0"/>
        <v>0</v>
      </c>
      <c r="N11" s="489">
        <v>5</v>
      </c>
      <c r="O11" s="236" t="s">
        <v>115</v>
      </c>
      <c r="P11" s="433" t="s">
        <v>422</v>
      </c>
      <c r="Q11" s="94"/>
      <c r="R11" s="94"/>
      <c r="S11" s="94"/>
      <c r="T11" s="94"/>
      <c r="U11" s="94"/>
      <c r="V11" s="94"/>
      <c r="W11" s="94"/>
      <c r="X11" s="180">
        <f t="shared" si="1"/>
        <v>0</v>
      </c>
    </row>
    <row r="12" spans="2:24" x14ac:dyDescent="0.3">
      <c r="B12" s="489">
        <v>6</v>
      </c>
      <c r="C12" s="234" t="s">
        <v>277</v>
      </c>
      <c r="D12" s="434" t="s">
        <v>422</v>
      </c>
      <c r="E12" s="429">
        <f>SUM(E7:E11)</f>
        <v>0</v>
      </c>
      <c r="F12" s="185">
        <f t="shared" ref="F12:K12" si="2">SUM(F7:F11)</f>
        <v>0</v>
      </c>
      <c r="G12" s="185">
        <f t="shared" si="2"/>
        <v>0</v>
      </c>
      <c r="H12" s="185">
        <f t="shared" si="2"/>
        <v>0</v>
      </c>
      <c r="I12" s="185">
        <f t="shared" si="2"/>
        <v>0</v>
      </c>
      <c r="J12" s="185">
        <f t="shared" si="2"/>
        <v>0</v>
      </c>
      <c r="K12" s="185">
        <f t="shared" si="2"/>
        <v>0</v>
      </c>
      <c r="L12" s="498">
        <f t="shared" si="0"/>
        <v>0</v>
      </c>
      <c r="N12" s="489">
        <v>6</v>
      </c>
      <c r="O12" s="234" t="s">
        <v>277</v>
      </c>
      <c r="P12" s="434" t="s">
        <v>422</v>
      </c>
      <c r="Q12" s="429">
        <f t="shared" ref="Q12:W12" si="3">SUM(Q7:Q11)</f>
        <v>0</v>
      </c>
      <c r="R12" s="185">
        <f t="shared" si="3"/>
        <v>0</v>
      </c>
      <c r="S12" s="185">
        <f t="shared" si="3"/>
        <v>0</v>
      </c>
      <c r="T12" s="185">
        <f t="shared" si="3"/>
        <v>0</v>
      </c>
      <c r="U12" s="185">
        <f t="shared" si="3"/>
        <v>0</v>
      </c>
      <c r="V12" s="185">
        <f t="shared" si="3"/>
        <v>0</v>
      </c>
      <c r="W12" s="185">
        <f t="shared" si="3"/>
        <v>0</v>
      </c>
      <c r="X12" s="498">
        <f t="shared" si="1"/>
        <v>0</v>
      </c>
    </row>
    <row r="13" spans="2:24" x14ac:dyDescent="0.3">
      <c r="B13" s="489">
        <v>7</v>
      </c>
      <c r="C13" s="236" t="s">
        <v>116</v>
      </c>
      <c r="D13" s="433" t="s">
        <v>422</v>
      </c>
      <c r="E13" s="90"/>
      <c r="F13" s="90"/>
      <c r="G13" s="90"/>
      <c r="H13" s="90"/>
      <c r="I13" s="90"/>
      <c r="J13" s="90"/>
      <c r="K13" s="90"/>
      <c r="L13" s="180">
        <f t="shared" si="0"/>
        <v>0</v>
      </c>
      <c r="N13" s="489">
        <v>7</v>
      </c>
      <c r="O13" s="236" t="s">
        <v>116</v>
      </c>
      <c r="P13" s="433" t="s">
        <v>422</v>
      </c>
      <c r="Q13" s="94"/>
      <c r="R13" s="94"/>
      <c r="S13" s="94"/>
      <c r="T13" s="94"/>
      <c r="U13" s="94"/>
      <c r="V13" s="94"/>
      <c r="W13" s="94"/>
      <c r="X13" s="180">
        <f t="shared" si="1"/>
        <v>0</v>
      </c>
    </row>
    <row r="14" spans="2:24" x14ac:dyDescent="0.3">
      <c r="B14" s="489">
        <v>8</v>
      </c>
      <c r="C14" s="236" t="s">
        <v>291</v>
      </c>
      <c r="D14" s="433" t="s">
        <v>422</v>
      </c>
      <c r="E14" s="90"/>
      <c r="F14" s="90"/>
      <c r="G14" s="90"/>
      <c r="H14" s="90"/>
      <c r="I14" s="90"/>
      <c r="J14" s="90"/>
      <c r="K14" s="90"/>
      <c r="L14" s="180">
        <f t="shared" si="0"/>
        <v>0</v>
      </c>
      <c r="N14" s="489">
        <v>8</v>
      </c>
      <c r="O14" s="236" t="s">
        <v>291</v>
      </c>
      <c r="P14" s="433" t="s">
        <v>422</v>
      </c>
      <c r="Q14" s="94"/>
      <c r="R14" s="94"/>
      <c r="S14" s="94"/>
      <c r="T14" s="94"/>
      <c r="U14" s="94"/>
      <c r="V14" s="94"/>
      <c r="W14" s="94"/>
      <c r="X14" s="180">
        <f t="shared" si="1"/>
        <v>0</v>
      </c>
    </row>
    <row r="15" spans="2:24" x14ac:dyDescent="0.3">
      <c r="B15" s="489">
        <v>9</v>
      </c>
      <c r="C15" s="236" t="s">
        <v>293</v>
      </c>
      <c r="D15" s="433" t="s">
        <v>422</v>
      </c>
      <c r="E15" s="90"/>
      <c r="F15" s="90"/>
      <c r="G15" s="90"/>
      <c r="H15" s="90"/>
      <c r="I15" s="90"/>
      <c r="J15" s="90"/>
      <c r="K15" s="90"/>
      <c r="L15" s="180">
        <f t="shared" si="0"/>
        <v>0</v>
      </c>
      <c r="N15" s="489">
        <v>9</v>
      </c>
      <c r="O15" s="236" t="s">
        <v>293</v>
      </c>
      <c r="P15" s="433" t="s">
        <v>422</v>
      </c>
      <c r="Q15" s="94"/>
      <c r="R15" s="94"/>
      <c r="S15" s="94"/>
      <c r="T15" s="94"/>
      <c r="U15" s="94"/>
      <c r="V15" s="94"/>
      <c r="W15" s="94"/>
      <c r="X15" s="180">
        <f t="shared" si="1"/>
        <v>0</v>
      </c>
    </row>
    <row r="16" spans="2:24" x14ac:dyDescent="0.3">
      <c r="B16" s="489">
        <v>10</v>
      </c>
      <c r="C16" s="236" t="s">
        <v>9</v>
      </c>
      <c r="D16" s="433" t="s">
        <v>422</v>
      </c>
      <c r="E16" s="90"/>
      <c r="F16" s="90"/>
      <c r="G16" s="90"/>
      <c r="H16" s="90"/>
      <c r="I16" s="90"/>
      <c r="J16" s="90"/>
      <c r="K16" s="90"/>
      <c r="L16" s="180">
        <f t="shared" si="0"/>
        <v>0</v>
      </c>
      <c r="N16" s="489">
        <v>10</v>
      </c>
      <c r="O16" s="236" t="s">
        <v>9</v>
      </c>
      <c r="P16" s="433" t="s">
        <v>422</v>
      </c>
      <c r="Q16" s="94"/>
      <c r="R16" s="94"/>
      <c r="S16" s="94"/>
      <c r="T16" s="94"/>
      <c r="U16" s="94"/>
      <c r="V16" s="94"/>
      <c r="W16" s="94"/>
      <c r="X16" s="180">
        <f t="shared" si="1"/>
        <v>0</v>
      </c>
    </row>
    <row r="17" spans="2:24" x14ac:dyDescent="0.3">
      <c r="B17" s="489">
        <v>11</v>
      </c>
      <c r="C17" s="236" t="s">
        <v>306</v>
      </c>
      <c r="D17" s="433" t="s">
        <v>422</v>
      </c>
      <c r="E17" s="90"/>
      <c r="F17" s="90"/>
      <c r="G17" s="90"/>
      <c r="H17" s="90"/>
      <c r="I17" s="90"/>
      <c r="J17" s="90"/>
      <c r="K17" s="90"/>
      <c r="L17" s="180">
        <f t="shared" si="0"/>
        <v>0</v>
      </c>
      <c r="N17" s="489">
        <v>11</v>
      </c>
      <c r="O17" s="236" t="s">
        <v>306</v>
      </c>
      <c r="P17" s="433" t="s">
        <v>422</v>
      </c>
      <c r="Q17" s="94"/>
      <c r="R17" s="94"/>
      <c r="S17" s="94"/>
      <c r="T17" s="94"/>
      <c r="U17" s="94"/>
      <c r="V17" s="94"/>
      <c r="W17" s="94"/>
      <c r="X17" s="180">
        <f t="shared" si="1"/>
        <v>0</v>
      </c>
    </row>
    <row r="18" spans="2:24" x14ac:dyDescent="0.3">
      <c r="B18" s="489">
        <v>12</v>
      </c>
      <c r="C18" s="234" t="s">
        <v>308</v>
      </c>
      <c r="D18" s="434" t="s">
        <v>422</v>
      </c>
      <c r="E18" s="429">
        <f>SUM(E13:E17)</f>
        <v>0</v>
      </c>
      <c r="F18" s="186">
        <f>SUM(F13:F17)</f>
        <v>0</v>
      </c>
      <c r="G18" s="186">
        <f t="shared" ref="G18:K18" si="4">SUM(G13:G17)</f>
        <v>0</v>
      </c>
      <c r="H18" s="186">
        <f t="shared" si="4"/>
        <v>0</v>
      </c>
      <c r="I18" s="186">
        <f t="shared" si="4"/>
        <v>0</v>
      </c>
      <c r="J18" s="186">
        <f t="shared" si="4"/>
        <v>0</v>
      </c>
      <c r="K18" s="186">
        <f t="shared" si="4"/>
        <v>0</v>
      </c>
      <c r="L18" s="499">
        <f t="shared" si="0"/>
        <v>0</v>
      </c>
      <c r="N18" s="489">
        <v>12</v>
      </c>
      <c r="O18" s="358" t="s">
        <v>308</v>
      </c>
      <c r="P18" s="434" t="s">
        <v>422</v>
      </c>
      <c r="Q18" s="429">
        <f t="shared" ref="Q18:W18" si="5">SUM(Q13:Q17)</f>
        <v>0</v>
      </c>
      <c r="R18" s="186">
        <f t="shared" si="5"/>
        <v>0</v>
      </c>
      <c r="S18" s="186">
        <f t="shared" si="5"/>
        <v>0</v>
      </c>
      <c r="T18" s="186">
        <f t="shared" si="5"/>
        <v>0</v>
      </c>
      <c r="U18" s="186">
        <f t="shared" si="5"/>
        <v>0</v>
      </c>
      <c r="V18" s="186">
        <f t="shared" si="5"/>
        <v>0</v>
      </c>
      <c r="W18" s="186">
        <f t="shared" si="5"/>
        <v>0</v>
      </c>
      <c r="X18" s="499">
        <f t="shared" si="1"/>
        <v>0</v>
      </c>
    </row>
    <row r="19" spans="2:24" ht="14.5" thickBot="1" x14ac:dyDescent="0.35">
      <c r="B19" s="490">
        <v>13</v>
      </c>
      <c r="C19" s="475" t="s">
        <v>282</v>
      </c>
      <c r="D19" s="435" t="s">
        <v>422</v>
      </c>
      <c r="E19" s="179">
        <f>-E12-E18</f>
        <v>0</v>
      </c>
      <c r="F19" s="179">
        <f t="shared" ref="F19:K19" si="6">-F12-F18</f>
        <v>0</v>
      </c>
      <c r="G19" s="179">
        <f t="shared" si="6"/>
        <v>0</v>
      </c>
      <c r="H19" s="179">
        <f t="shared" si="6"/>
        <v>0</v>
      </c>
      <c r="I19" s="179">
        <f t="shared" si="6"/>
        <v>0</v>
      </c>
      <c r="J19" s="179">
        <f t="shared" si="6"/>
        <v>0</v>
      </c>
      <c r="K19" s="179">
        <f t="shared" si="6"/>
        <v>0</v>
      </c>
      <c r="L19" s="500">
        <f t="shared" si="0"/>
        <v>0</v>
      </c>
      <c r="N19" s="490">
        <v>13</v>
      </c>
      <c r="O19" s="475" t="s">
        <v>282</v>
      </c>
      <c r="P19" s="435" t="s">
        <v>422</v>
      </c>
      <c r="Q19" s="179">
        <f>-Q12-Q18</f>
        <v>0</v>
      </c>
      <c r="R19" s="179">
        <f t="shared" ref="R19" si="7">-R12-R18</f>
        <v>0</v>
      </c>
      <c r="S19" s="179">
        <f t="shared" ref="S19" si="8">-S12-S18</f>
        <v>0</v>
      </c>
      <c r="T19" s="179">
        <f t="shared" ref="T19" si="9">-T12-T18</f>
        <v>0</v>
      </c>
      <c r="U19" s="179">
        <f t="shared" ref="U19" si="10">-U12-U18</f>
        <v>0</v>
      </c>
      <c r="V19" s="179">
        <f t="shared" ref="V19" si="11">-V12-V18</f>
        <v>0</v>
      </c>
      <c r="W19" s="179">
        <f>-W12-W18</f>
        <v>0</v>
      </c>
      <c r="X19" s="500">
        <f t="shared" si="1"/>
        <v>0</v>
      </c>
    </row>
    <row r="20" spans="2:24" ht="14.5" thickBot="1" x14ac:dyDescent="0.35">
      <c r="C20" s="5"/>
      <c r="D20" s="5"/>
    </row>
    <row r="21" spans="2:24" x14ac:dyDescent="0.3">
      <c r="B21" s="692">
        <f>B4</f>
        <v>2024</v>
      </c>
      <c r="C21" s="693"/>
      <c r="D21" s="430"/>
      <c r="E21" s="689" t="str">
        <f>'Key inputs'!D32</f>
        <v>2023 UY</v>
      </c>
      <c r="F21" s="690"/>
      <c r="G21" s="690"/>
      <c r="H21" s="690"/>
      <c r="I21" s="690"/>
      <c r="J21" s="690"/>
      <c r="K21" s="690"/>
      <c r="L21" s="691"/>
      <c r="N21" s="650">
        <f>N4</f>
        <v>2023</v>
      </c>
      <c r="O21" s="651"/>
      <c r="P21" s="430"/>
      <c r="Q21" s="689" t="str">
        <f>'Key inputs'!E32</f>
        <v>2022 UY</v>
      </c>
      <c r="R21" s="690"/>
      <c r="S21" s="690"/>
      <c r="T21" s="690"/>
      <c r="U21" s="690"/>
      <c r="V21" s="690"/>
      <c r="W21" s="690"/>
      <c r="X21" s="691"/>
    </row>
    <row r="22" spans="2:24" x14ac:dyDescent="0.3">
      <c r="B22" s="694"/>
      <c r="C22" s="695"/>
      <c r="D22" s="431" t="s">
        <v>144</v>
      </c>
      <c r="E22" s="317" t="s">
        <v>416</v>
      </c>
      <c r="F22" s="316" t="s">
        <v>417</v>
      </c>
      <c r="G22" s="316" t="s">
        <v>418</v>
      </c>
      <c r="H22" s="337" t="s">
        <v>419</v>
      </c>
      <c r="I22" s="337" t="s">
        <v>420</v>
      </c>
      <c r="J22" s="337" t="s">
        <v>421</v>
      </c>
      <c r="K22" s="316" t="s">
        <v>238</v>
      </c>
      <c r="L22" s="329" t="s">
        <v>46</v>
      </c>
      <c r="N22" s="652"/>
      <c r="O22" s="653"/>
      <c r="P22" s="431" t="s">
        <v>144</v>
      </c>
      <c r="Q22" s="317" t="s">
        <v>416</v>
      </c>
      <c r="R22" s="316" t="s">
        <v>417</v>
      </c>
      <c r="S22" s="316" t="s">
        <v>418</v>
      </c>
      <c r="T22" s="337" t="s">
        <v>419</v>
      </c>
      <c r="U22" s="337" t="s">
        <v>420</v>
      </c>
      <c r="V22" s="337" t="s">
        <v>421</v>
      </c>
      <c r="W22" s="316" t="s">
        <v>238</v>
      </c>
      <c r="X22" s="329" t="s">
        <v>46</v>
      </c>
    </row>
    <row r="23" spans="2:24" x14ac:dyDescent="0.3">
      <c r="B23" s="696"/>
      <c r="C23" s="697"/>
      <c r="D23" s="432"/>
      <c r="E23" s="317" t="s">
        <v>346</v>
      </c>
      <c r="F23" s="316" t="s">
        <v>347</v>
      </c>
      <c r="G23" s="316" t="s">
        <v>348</v>
      </c>
      <c r="H23" s="337" t="s">
        <v>349</v>
      </c>
      <c r="I23" s="337" t="s">
        <v>350</v>
      </c>
      <c r="J23" s="337" t="s">
        <v>351</v>
      </c>
      <c r="K23" s="316" t="s">
        <v>352</v>
      </c>
      <c r="L23" s="329" t="s">
        <v>353</v>
      </c>
      <c r="N23" s="654"/>
      <c r="O23" s="655"/>
      <c r="P23" s="432"/>
      <c r="Q23" s="317" t="s">
        <v>346</v>
      </c>
      <c r="R23" s="316" t="s">
        <v>347</v>
      </c>
      <c r="S23" s="316" t="s">
        <v>348</v>
      </c>
      <c r="T23" s="337" t="s">
        <v>349</v>
      </c>
      <c r="U23" s="337" t="s">
        <v>350</v>
      </c>
      <c r="V23" s="337" t="s">
        <v>351</v>
      </c>
      <c r="W23" s="316" t="s">
        <v>352</v>
      </c>
      <c r="X23" s="329" t="s">
        <v>353</v>
      </c>
    </row>
    <row r="24" spans="2:24" x14ac:dyDescent="0.3">
      <c r="B24" s="489">
        <v>1</v>
      </c>
      <c r="C24" s="236" t="s">
        <v>247</v>
      </c>
      <c r="D24" s="433" t="s">
        <v>422</v>
      </c>
      <c r="E24" s="90"/>
      <c r="F24" s="90"/>
      <c r="G24" s="90"/>
      <c r="H24" s="90"/>
      <c r="I24" s="90"/>
      <c r="J24" s="90"/>
      <c r="K24" s="90"/>
      <c r="L24" s="497">
        <f t="shared" ref="L24:L35" si="12">SUM(E24:K24)</f>
        <v>0</v>
      </c>
      <c r="N24" s="489">
        <v>1</v>
      </c>
      <c r="O24" s="236" t="s">
        <v>247</v>
      </c>
      <c r="P24" s="433" t="s">
        <v>422</v>
      </c>
      <c r="Q24" s="94"/>
      <c r="R24" s="94"/>
      <c r="S24" s="94"/>
      <c r="T24" s="94"/>
      <c r="U24" s="94"/>
      <c r="V24" s="94"/>
      <c r="W24" s="94"/>
      <c r="X24" s="497">
        <f t="shared" ref="X24:X36" si="13">SUM(Q24:W24)</f>
        <v>0</v>
      </c>
    </row>
    <row r="25" spans="2:24" x14ac:dyDescent="0.3">
      <c r="B25" s="489">
        <v>2</v>
      </c>
      <c r="C25" s="236" t="s">
        <v>423</v>
      </c>
      <c r="D25" s="433" t="s">
        <v>422</v>
      </c>
      <c r="E25" s="90"/>
      <c r="F25" s="90"/>
      <c r="G25" s="90"/>
      <c r="H25" s="90"/>
      <c r="I25" s="90"/>
      <c r="J25" s="90"/>
      <c r="K25" s="90"/>
      <c r="L25" s="497">
        <f t="shared" si="12"/>
        <v>0</v>
      </c>
      <c r="N25" s="489">
        <v>2</v>
      </c>
      <c r="O25" s="236" t="s">
        <v>423</v>
      </c>
      <c r="P25" s="433" t="s">
        <v>422</v>
      </c>
      <c r="Q25" s="94"/>
      <c r="R25" s="94"/>
      <c r="S25" s="94"/>
      <c r="T25" s="94"/>
      <c r="U25" s="94"/>
      <c r="V25" s="94"/>
      <c r="W25" s="94"/>
      <c r="X25" s="497">
        <f t="shared" si="13"/>
        <v>0</v>
      </c>
    </row>
    <row r="26" spans="2:24" x14ac:dyDescent="0.3">
      <c r="B26" s="489">
        <v>3</v>
      </c>
      <c r="C26" s="236" t="s">
        <v>8</v>
      </c>
      <c r="D26" s="433" t="s">
        <v>422</v>
      </c>
      <c r="E26" s="90"/>
      <c r="F26" s="90"/>
      <c r="G26" s="90"/>
      <c r="H26" s="90"/>
      <c r="I26" s="90"/>
      <c r="J26" s="90"/>
      <c r="K26" s="90"/>
      <c r="L26" s="180">
        <f t="shared" si="12"/>
        <v>0</v>
      </c>
      <c r="N26" s="489">
        <v>3</v>
      </c>
      <c r="O26" s="236" t="s">
        <v>8</v>
      </c>
      <c r="P26" s="433" t="s">
        <v>422</v>
      </c>
      <c r="Q26" s="94"/>
      <c r="R26" s="94"/>
      <c r="S26" s="94"/>
      <c r="T26" s="94"/>
      <c r="U26" s="94"/>
      <c r="V26" s="94"/>
      <c r="W26" s="94"/>
      <c r="X26" s="180">
        <f t="shared" si="13"/>
        <v>0</v>
      </c>
    </row>
    <row r="27" spans="2:24" x14ac:dyDescent="0.3">
      <c r="B27" s="489">
        <v>4</v>
      </c>
      <c r="C27" s="236" t="s">
        <v>114</v>
      </c>
      <c r="D27" s="433" t="s">
        <v>422</v>
      </c>
      <c r="E27" s="90"/>
      <c r="F27" s="90"/>
      <c r="G27" s="90"/>
      <c r="H27" s="90"/>
      <c r="I27" s="90"/>
      <c r="J27" s="90"/>
      <c r="K27" s="90"/>
      <c r="L27" s="180">
        <f t="shared" si="12"/>
        <v>0</v>
      </c>
      <c r="N27" s="489">
        <v>4</v>
      </c>
      <c r="O27" s="236" t="s">
        <v>114</v>
      </c>
      <c r="P27" s="433" t="s">
        <v>422</v>
      </c>
      <c r="Q27" s="94"/>
      <c r="R27" s="94"/>
      <c r="S27" s="94"/>
      <c r="T27" s="94"/>
      <c r="U27" s="94"/>
      <c r="V27" s="94"/>
      <c r="W27" s="94"/>
      <c r="X27" s="180">
        <f t="shared" si="13"/>
        <v>0</v>
      </c>
    </row>
    <row r="28" spans="2:24" x14ac:dyDescent="0.3">
      <c r="B28" s="489">
        <v>5</v>
      </c>
      <c r="C28" s="236" t="s">
        <v>115</v>
      </c>
      <c r="D28" s="433" t="s">
        <v>422</v>
      </c>
      <c r="E28" s="90"/>
      <c r="F28" s="90"/>
      <c r="G28" s="90"/>
      <c r="H28" s="90"/>
      <c r="I28" s="90"/>
      <c r="J28" s="90"/>
      <c r="K28" s="90"/>
      <c r="L28" s="180">
        <f t="shared" si="12"/>
        <v>0</v>
      </c>
      <c r="N28" s="489">
        <v>5</v>
      </c>
      <c r="O28" s="236" t="s">
        <v>115</v>
      </c>
      <c r="P28" s="433" t="s">
        <v>422</v>
      </c>
      <c r="Q28" s="94"/>
      <c r="R28" s="94"/>
      <c r="S28" s="94"/>
      <c r="T28" s="94"/>
      <c r="U28" s="94"/>
      <c r="V28" s="94"/>
      <c r="W28" s="94"/>
      <c r="X28" s="180">
        <f t="shared" si="13"/>
        <v>0</v>
      </c>
    </row>
    <row r="29" spans="2:24" x14ac:dyDescent="0.3">
      <c r="B29" s="489">
        <v>6</v>
      </c>
      <c r="C29" s="234" t="s">
        <v>277</v>
      </c>
      <c r="D29" s="434" t="s">
        <v>422</v>
      </c>
      <c r="E29" s="429">
        <f t="shared" ref="E29:K29" si="14">SUM(E24:E28)</f>
        <v>0</v>
      </c>
      <c r="F29" s="185">
        <f t="shared" si="14"/>
        <v>0</v>
      </c>
      <c r="G29" s="185">
        <f t="shared" si="14"/>
        <v>0</v>
      </c>
      <c r="H29" s="185">
        <f t="shared" si="14"/>
        <v>0</v>
      </c>
      <c r="I29" s="185">
        <f t="shared" si="14"/>
        <v>0</v>
      </c>
      <c r="J29" s="185">
        <f t="shared" si="14"/>
        <v>0</v>
      </c>
      <c r="K29" s="185">
        <f t="shared" si="14"/>
        <v>0</v>
      </c>
      <c r="L29" s="498">
        <f t="shared" si="12"/>
        <v>0</v>
      </c>
      <c r="N29" s="489">
        <v>6</v>
      </c>
      <c r="O29" s="234" t="s">
        <v>277</v>
      </c>
      <c r="P29" s="434" t="s">
        <v>422</v>
      </c>
      <c r="Q29" s="429">
        <f t="shared" ref="Q29:W29" si="15">SUM(Q24:Q28)</f>
        <v>0</v>
      </c>
      <c r="R29" s="185">
        <f t="shared" si="15"/>
        <v>0</v>
      </c>
      <c r="S29" s="185">
        <f t="shared" si="15"/>
        <v>0</v>
      </c>
      <c r="T29" s="185">
        <f t="shared" si="15"/>
        <v>0</v>
      </c>
      <c r="U29" s="185">
        <f t="shared" si="15"/>
        <v>0</v>
      </c>
      <c r="V29" s="185">
        <f t="shared" si="15"/>
        <v>0</v>
      </c>
      <c r="W29" s="185">
        <f t="shared" si="15"/>
        <v>0</v>
      </c>
      <c r="X29" s="498">
        <f t="shared" si="13"/>
        <v>0</v>
      </c>
    </row>
    <row r="30" spans="2:24" x14ac:dyDescent="0.3">
      <c r="B30" s="489">
        <v>7</v>
      </c>
      <c r="C30" s="236" t="s">
        <v>116</v>
      </c>
      <c r="D30" s="433" t="s">
        <v>422</v>
      </c>
      <c r="E30" s="120"/>
      <c r="F30" s="90"/>
      <c r="G30" s="90"/>
      <c r="H30" s="90"/>
      <c r="I30" s="90"/>
      <c r="J30" s="90"/>
      <c r="K30" s="90"/>
      <c r="L30" s="180">
        <f t="shared" si="12"/>
        <v>0</v>
      </c>
      <c r="N30" s="489">
        <v>7</v>
      </c>
      <c r="O30" s="236" t="s">
        <v>116</v>
      </c>
      <c r="P30" s="433" t="s">
        <v>422</v>
      </c>
      <c r="Q30" s="94"/>
      <c r="R30" s="94"/>
      <c r="S30" s="94"/>
      <c r="T30" s="94"/>
      <c r="U30" s="94"/>
      <c r="V30" s="94"/>
      <c r="W30" s="94"/>
      <c r="X30" s="180">
        <f t="shared" si="13"/>
        <v>0</v>
      </c>
    </row>
    <row r="31" spans="2:24" x14ac:dyDescent="0.3">
      <c r="B31" s="489">
        <v>8</v>
      </c>
      <c r="C31" s="236" t="s">
        <v>291</v>
      </c>
      <c r="D31" s="433" t="s">
        <v>422</v>
      </c>
      <c r="E31" s="120"/>
      <c r="F31" s="90"/>
      <c r="G31" s="90"/>
      <c r="H31" s="90"/>
      <c r="I31" s="90"/>
      <c r="J31" s="90"/>
      <c r="K31" s="90"/>
      <c r="L31" s="180">
        <f t="shared" si="12"/>
        <v>0</v>
      </c>
      <c r="N31" s="489">
        <v>8</v>
      </c>
      <c r="O31" s="236" t="s">
        <v>291</v>
      </c>
      <c r="P31" s="433" t="s">
        <v>422</v>
      </c>
      <c r="Q31" s="94"/>
      <c r="R31" s="94"/>
      <c r="S31" s="94"/>
      <c r="T31" s="94"/>
      <c r="U31" s="94"/>
      <c r="V31" s="94"/>
      <c r="W31" s="94"/>
      <c r="X31" s="180">
        <f t="shared" si="13"/>
        <v>0</v>
      </c>
    </row>
    <row r="32" spans="2:24" x14ac:dyDescent="0.3">
      <c r="B32" s="489">
        <v>9</v>
      </c>
      <c r="C32" s="236" t="s">
        <v>293</v>
      </c>
      <c r="D32" s="433" t="s">
        <v>422</v>
      </c>
      <c r="E32" s="120"/>
      <c r="F32" s="90"/>
      <c r="G32" s="90"/>
      <c r="H32" s="90"/>
      <c r="I32" s="90"/>
      <c r="J32" s="90"/>
      <c r="K32" s="90"/>
      <c r="L32" s="180">
        <f t="shared" si="12"/>
        <v>0</v>
      </c>
      <c r="N32" s="489">
        <v>9</v>
      </c>
      <c r="O32" s="236" t="s">
        <v>293</v>
      </c>
      <c r="P32" s="433" t="s">
        <v>422</v>
      </c>
      <c r="Q32" s="94"/>
      <c r="R32" s="94"/>
      <c r="S32" s="94"/>
      <c r="T32" s="94"/>
      <c r="U32" s="94"/>
      <c r="V32" s="94"/>
      <c r="W32" s="94"/>
      <c r="X32" s="180">
        <f t="shared" si="13"/>
        <v>0</v>
      </c>
    </row>
    <row r="33" spans="2:24" x14ac:dyDescent="0.3">
      <c r="B33" s="489">
        <v>10</v>
      </c>
      <c r="C33" s="236" t="s">
        <v>9</v>
      </c>
      <c r="D33" s="433" t="s">
        <v>422</v>
      </c>
      <c r="E33" s="120"/>
      <c r="F33" s="90"/>
      <c r="G33" s="90"/>
      <c r="H33" s="90"/>
      <c r="I33" s="90"/>
      <c r="J33" s="90"/>
      <c r="K33" s="90"/>
      <c r="L33" s="180">
        <f t="shared" si="12"/>
        <v>0</v>
      </c>
      <c r="N33" s="489">
        <v>10</v>
      </c>
      <c r="O33" s="236" t="s">
        <v>9</v>
      </c>
      <c r="P33" s="433" t="s">
        <v>422</v>
      </c>
      <c r="Q33" s="94"/>
      <c r="R33" s="94"/>
      <c r="S33" s="94"/>
      <c r="T33" s="94"/>
      <c r="U33" s="94"/>
      <c r="V33" s="94"/>
      <c r="W33" s="94"/>
      <c r="X33" s="180">
        <f t="shared" si="13"/>
        <v>0</v>
      </c>
    </row>
    <row r="34" spans="2:24" x14ac:dyDescent="0.3">
      <c r="B34" s="489">
        <v>11</v>
      </c>
      <c r="C34" s="236" t="s">
        <v>306</v>
      </c>
      <c r="D34" s="433" t="s">
        <v>422</v>
      </c>
      <c r="E34" s="120"/>
      <c r="F34" s="90"/>
      <c r="G34" s="90"/>
      <c r="H34" s="90"/>
      <c r="I34" s="90"/>
      <c r="J34" s="90"/>
      <c r="K34" s="90"/>
      <c r="L34" s="180">
        <f t="shared" si="12"/>
        <v>0</v>
      </c>
      <c r="N34" s="489">
        <v>11</v>
      </c>
      <c r="O34" s="236" t="s">
        <v>306</v>
      </c>
      <c r="P34" s="433" t="s">
        <v>422</v>
      </c>
      <c r="Q34" s="94"/>
      <c r="R34" s="94"/>
      <c r="S34" s="94"/>
      <c r="T34" s="94"/>
      <c r="U34" s="94"/>
      <c r="V34" s="94"/>
      <c r="W34" s="94"/>
      <c r="X34" s="180">
        <f t="shared" si="13"/>
        <v>0</v>
      </c>
    </row>
    <row r="35" spans="2:24" x14ac:dyDescent="0.3">
      <c r="B35" s="489">
        <v>12</v>
      </c>
      <c r="C35" s="234" t="s">
        <v>308</v>
      </c>
      <c r="D35" s="434" t="s">
        <v>422</v>
      </c>
      <c r="E35" s="429">
        <f t="shared" ref="E35:K35" si="16">SUM(E30:E34)</f>
        <v>0</v>
      </c>
      <c r="F35" s="186">
        <f t="shared" si="16"/>
        <v>0</v>
      </c>
      <c r="G35" s="186">
        <f t="shared" si="16"/>
        <v>0</v>
      </c>
      <c r="H35" s="186">
        <f t="shared" si="16"/>
        <v>0</v>
      </c>
      <c r="I35" s="186">
        <f t="shared" si="16"/>
        <v>0</v>
      </c>
      <c r="J35" s="186">
        <f t="shared" si="16"/>
        <v>0</v>
      </c>
      <c r="K35" s="186">
        <f t="shared" si="16"/>
        <v>0</v>
      </c>
      <c r="L35" s="499">
        <f t="shared" si="12"/>
        <v>0</v>
      </c>
      <c r="N35" s="489">
        <v>12</v>
      </c>
      <c r="O35" s="358" t="s">
        <v>308</v>
      </c>
      <c r="P35" s="434" t="s">
        <v>422</v>
      </c>
      <c r="Q35" s="429">
        <f t="shared" ref="Q35:W35" si="17">SUM(Q30:Q34)</f>
        <v>0</v>
      </c>
      <c r="R35" s="186">
        <f t="shared" si="17"/>
        <v>0</v>
      </c>
      <c r="S35" s="186">
        <f t="shared" si="17"/>
        <v>0</v>
      </c>
      <c r="T35" s="186">
        <f t="shared" si="17"/>
        <v>0</v>
      </c>
      <c r="U35" s="186">
        <f t="shared" si="17"/>
        <v>0</v>
      </c>
      <c r="V35" s="186">
        <f t="shared" si="17"/>
        <v>0</v>
      </c>
      <c r="W35" s="186">
        <f t="shared" si="17"/>
        <v>0</v>
      </c>
      <c r="X35" s="499">
        <f t="shared" si="13"/>
        <v>0</v>
      </c>
    </row>
    <row r="36" spans="2:24" ht="14.5" thickBot="1" x14ac:dyDescent="0.35">
      <c r="B36" s="490">
        <v>13</v>
      </c>
      <c r="C36" s="475" t="s">
        <v>282</v>
      </c>
      <c r="D36" s="435" t="s">
        <v>422</v>
      </c>
      <c r="E36" s="179">
        <f>-E29-E35</f>
        <v>0</v>
      </c>
      <c r="F36" s="179">
        <f t="shared" ref="F36" si="18">-F29-F35</f>
        <v>0</v>
      </c>
      <c r="G36" s="179">
        <f t="shared" ref="G36" si="19">-G29-G35</f>
        <v>0</v>
      </c>
      <c r="H36" s="179">
        <f t="shared" ref="H36" si="20">-H29-H35</f>
        <v>0</v>
      </c>
      <c r="I36" s="179">
        <f t="shared" ref="I36" si="21">-I29-I35</f>
        <v>0</v>
      </c>
      <c r="J36" s="179">
        <f t="shared" ref="J36" si="22">-J29-J35</f>
        <v>0</v>
      </c>
      <c r="K36" s="179">
        <f t="shared" ref="K36" si="23">-K29-K35</f>
        <v>0</v>
      </c>
      <c r="L36" s="500">
        <f t="shared" ref="L36" si="24">SUM(E36:K36)</f>
        <v>0</v>
      </c>
      <c r="N36" s="490">
        <v>13</v>
      </c>
      <c r="O36" s="475" t="s">
        <v>282</v>
      </c>
      <c r="P36" s="435" t="s">
        <v>422</v>
      </c>
      <c r="Q36" s="179">
        <f>-Q29-Q35</f>
        <v>0</v>
      </c>
      <c r="R36" s="179">
        <f t="shared" ref="R36" si="25">-R29-R35</f>
        <v>0</v>
      </c>
      <c r="S36" s="179">
        <f t="shared" ref="S36" si="26">-S29-S35</f>
        <v>0</v>
      </c>
      <c r="T36" s="179">
        <f t="shared" ref="T36" si="27">-T29-T35</f>
        <v>0</v>
      </c>
      <c r="U36" s="179">
        <f t="shared" ref="U36" si="28">-U29-U35</f>
        <v>0</v>
      </c>
      <c r="V36" s="179">
        <f t="shared" ref="V36" si="29">-V29-V35</f>
        <v>0</v>
      </c>
      <c r="W36" s="179">
        <f t="shared" ref="W36" si="30">-W29-W35</f>
        <v>0</v>
      </c>
      <c r="X36" s="500">
        <f t="shared" si="13"/>
        <v>0</v>
      </c>
    </row>
    <row r="37" spans="2:24" ht="14.5" thickBot="1" x14ac:dyDescent="0.35"/>
    <row r="38" spans="2:24" x14ac:dyDescent="0.3">
      <c r="B38" s="692">
        <f>B21</f>
        <v>2024</v>
      </c>
      <c r="C38" s="693"/>
      <c r="D38" s="430"/>
      <c r="E38" s="689" t="str">
        <f>'Key inputs'!E32</f>
        <v>2022 UY</v>
      </c>
      <c r="F38" s="690"/>
      <c r="G38" s="690"/>
      <c r="H38" s="690"/>
      <c r="I38" s="690"/>
      <c r="J38" s="690"/>
      <c r="K38" s="690"/>
      <c r="L38" s="691"/>
      <c r="N38" s="650">
        <f>N21</f>
        <v>2023</v>
      </c>
      <c r="O38" s="651"/>
      <c r="P38" s="430"/>
      <c r="Q38" s="689" t="str">
        <f>'Key inputs'!I32</f>
        <v>2021 UY</v>
      </c>
      <c r="R38" s="690"/>
      <c r="S38" s="690"/>
      <c r="T38" s="690"/>
      <c r="U38" s="690"/>
      <c r="V38" s="690"/>
      <c r="W38" s="690"/>
      <c r="X38" s="691"/>
    </row>
    <row r="39" spans="2:24" x14ac:dyDescent="0.3">
      <c r="B39" s="694"/>
      <c r="C39" s="695"/>
      <c r="D39" s="431" t="s">
        <v>144</v>
      </c>
      <c r="E39" s="317" t="s">
        <v>416</v>
      </c>
      <c r="F39" s="316" t="s">
        <v>417</v>
      </c>
      <c r="G39" s="316" t="s">
        <v>418</v>
      </c>
      <c r="H39" s="337" t="s">
        <v>419</v>
      </c>
      <c r="I39" s="337" t="s">
        <v>420</v>
      </c>
      <c r="J39" s="337" t="s">
        <v>421</v>
      </c>
      <c r="K39" s="316" t="s">
        <v>238</v>
      </c>
      <c r="L39" s="329" t="s">
        <v>46</v>
      </c>
      <c r="N39" s="652"/>
      <c r="O39" s="653"/>
      <c r="P39" s="431" t="s">
        <v>144</v>
      </c>
      <c r="Q39" s="317" t="s">
        <v>416</v>
      </c>
      <c r="R39" s="316" t="s">
        <v>417</v>
      </c>
      <c r="S39" s="316" t="s">
        <v>418</v>
      </c>
      <c r="T39" s="337" t="s">
        <v>419</v>
      </c>
      <c r="U39" s="337" t="s">
        <v>420</v>
      </c>
      <c r="V39" s="337" t="s">
        <v>421</v>
      </c>
      <c r="W39" s="316" t="s">
        <v>238</v>
      </c>
      <c r="X39" s="329" t="s">
        <v>46</v>
      </c>
    </row>
    <row r="40" spans="2:24" x14ac:dyDescent="0.3">
      <c r="B40" s="696"/>
      <c r="C40" s="697"/>
      <c r="D40" s="432"/>
      <c r="E40" s="317" t="s">
        <v>354</v>
      </c>
      <c r="F40" s="316" t="s">
        <v>355</v>
      </c>
      <c r="G40" s="316" t="s">
        <v>356</v>
      </c>
      <c r="H40" s="337" t="s">
        <v>357</v>
      </c>
      <c r="I40" s="337" t="s">
        <v>358</v>
      </c>
      <c r="J40" s="337" t="s">
        <v>359</v>
      </c>
      <c r="K40" s="316" t="s">
        <v>360</v>
      </c>
      <c r="L40" s="329" t="s">
        <v>361</v>
      </c>
      <c r="N40" s="654"/>
      <c r="O40" s="655"/>
      <c r="P40" s="432"/>
      <c r="Q40" s="317" t="s">
        <v>354</v>
      </c>
      <c r="R40" s="316" t="s">
        <v>355</v>
      </c>
      <c r="S40" s="316" t="s">
        <v>356</v>
      </c>
      <c r="T40" s="337" t="s">
        <v>357</v>
      </c>
      <c r="U40" s="337" t="s">
        <v>358</v>
      </c>
      <c r="V40" s="337" t="s">
        <v>359</v>
      </c>
      <c r="W40" s="316" t="s">
        <v>360</v>
      </c>
      <c r="X40" s="329" t="s">
        <v>361</v>
      </c>
    </row>
    <row r="41" spans="2:24" x14ac:dyDescent="0.3">
      <c r="B41" s="489">
        <v>1</v>
      </c>
      <c r="C41" s="236" t="s">
        <v>247</v>
      </c>
      <c r="D41" s="433" t="s">
        <v>422</v>
      </c>
      <c r="E41" s="90"/>
      <c r="F41" s="90"/>
      <c r="G41" s="90"/>
      <c r="H41" s="90"/>
      <c r="I41" s="90"/>
      <c r="J41" s="90"/>
      <c r="K41" s="90"/>
      <c r="L41" s="497">
        <f t="shared" ref="L41:L52" si="31">SUM(E41:K41)</f>
        <v>0</v>
      </c>
      <c r="N41" s="489">
        <v>1</v>
      </c>
      <c r="O41" s="236" t="s">
        <v>247</v>
      </c>
      <c r="P41" s="433" t="s">
        <v>422</v>
      </c>
      <c r="Q41" s="94"/>
      <c r="R41" s="94"/>
      <c r="S41" s="94"/>
      <c r="T41" s="94"/>
      <c r="U41" s="94"/>
      <c r="V41" s="94"/>
      <c r="W41" s="94"/>
      <c r="X41" s="497">
        <f t="shared" ref="X41:X53" si="32">SUM(Q41:W41)</f>
        <v>0</v>
      </c>
    </row>
    <row r="42" spans="2:24" x14ac:dyDescent="0.3">
      <c r="B42" s="489">
        <v>2</v>
      </c>
      <c r="C42" s="236" t="s">
        <v>423</v>
      </c>
      <c r="D42" s="433" t="s">
        <v>422</v>
      </c>
      <c r="E42" s="90"/>
      <c r="F42" s="90"/>
      <c r="G42" s="90"/>
      <c r="H42" s="90"/>
      <c r="I42" s="90"/>
      <c r="J42" s="90"/>
      <c r="K42" s="90"/>
      <c r="L42" s="497">
        <f t="shared" si="31"/>
        <v>0</v>
      </c>
      <c r="N42" s="489">
        <v>2</v>
      </c>
      <c r="O42" s="236" t="s">
        <v>423</v>
      </c>
      <c r="P42" s="433" t="s">
        <v>422</v>
      </c>
      <c r="Q42" s="94"/>
      <c r="R42" s="94"/>
      <c r="S42" s="94"/>
      <c r="T42" s="94"/>
      <c r="U42" s="94"/>
      <c r="V42" s="94"/>
      <c r="W42" s="94"/>
      <c r="X42" s="497">
        <f t="shared" si="32"/>
        <v>0</v>
      </c>
    </row>
    <row r="43" spans="2:24" x14ac:dyDescent="0.3">
      <c r="B43" s="489">
        <v>3</v>
      </c>
      <c r="C43" s="236" t="s">
        <v>8</v>
      </c>
      <c r="D43" s="433" t="s">
        <v>422</v>
      </c>
      <c r="E43" s="90"/>
      <c r="F43" s="90"/>
      <c r="G43" s="90"/>
      <c r="H43" s="90"/>
      <c r="I43" s="90"/>
      <c r="J43" s="90"/>
      <c r="K43" s="90"/>
      <c r="L43" s="180">
        <f t="shared" si="31"/>
        <v>0</v>
      </c>
      <c r="N43" s="489">
        <v>3</v>
      </c>
      <c r="O43" s="236" t="s">
        <v>8</v>
      </c>
      <c r="P43" s="433" t="s">
        <v>422</v>
      </c>
      <c r="Q43" s="94"/>
      <c r="R43" s="94"/>
      <c r="S43" s="94"/>
      <c r="T43" s="94"/>
      <c r="U43" s="94"/>
      <c r="V43" s="94"/>
      <c r="W43" s="94"/>
      <c r="X43" s="180">
        <f t="shared" si="32"/>
        <v>0</v>
      </c>
    </row>
    <row r="44" spans="2:24" x14ac:dyDescent="0.3">
      <c r="B44" s="489">
        <v>4</v>
      </c>
      <c r="C44" s="236" t="s">
        <v>114</v>
      </c>
      <c r="D44" s="433" t="s">
        <v>422</v>
      </c>
      <c r="E44" s="90"/>
      <c r="F44" s="90"/>
      <c r="G44" s="90"/>
      <c r="H44" s="90"/>
      <c r="I44" s="90"/>
      <c r="J44" s="90"/>
      <c r="K44" s="90"/>
      <c r="L44" s="180">
        <f t="shared" si="31"/>
        <v>0</v>
      </c>
      <c r="N44" s="489">
        <v>4</v>
      </c>
      <c r="O44" s="236" t="s">
        <v>114</v>
      </c>
      <c r="P44" s="433" t="s">
        <v>422</v>
      </c>
      <c r="Q44" s="94"/>
      <c r="R44" s="94"/>
      <c r="S44" s="94"/>
      <c r="T44" s="94"/>
      <c r="U44" s="94"/>
      <c r="V44" s="94"/>
      <c r="W44" s="94"/>
      <c r="X44" s="180">
        <f t="shared" si="32"/>
        <v>0</v>
      </c>
    </row>
    <row r="45" spans="2:24" x14ac:dyDescent="0.3">
      <c r="B45" s="489">
        <v>5</v>
      </c>
      <c r="C45" s="236" t="s">
        <v>115</v>
      </c>
      <c r="D45" s="433" t="s">
        <v>422</v>
      </c>
      <c r="E45" s="90"/>
      <c r="F45" s="90"/>
      <c r="G45" s="90"/>
      <c r="H45" s="90"/>
      <c r="I45" s="90"/>
      <c r="J45" s="90"/>
      <c r="K45" s="90"/>
      <c r="L45" s="180">
        <f t="shared" si="31"/>
        <v>0</v>
      </c>
      <c r="N45" s="489">
        <v>5</v>
      </c>
      <c r="O45" s="236" t="s">
        <v>115</v>
      </c>
      <c r="P45" s="433" t="s">
        <v>422</v>
      </c>
      <c r="Q45" s="94"/>
      <c r="R45" s="94"/>
      <c r="S45" s="94"/>
      <c r="T45" s="94"/>
      <c r="U45" s="94"/>
      <c r="V45" s="94"/>
      <c r="W45" s="94"/>
      <c r="X45" s="180">
        <f t="shared" si="32"/>
        <v>0</v>
      </c>
    </row>
    <row r="46" spans="2:24" x14ac:dyDescent="0.3">
      <c r="B46" s="489">
        <v>6</v>
      </c>
      <c r="C46" s="234" t="s">
        <v>277</v>
      </c>
      <c r="D46" s="434" t="s">
        <v>422</v>
      </c>
      <c r="E46" s="429">
        <f t="shared" ref="E46:K46" si="33">SUM(E41:E45)</f>
        <v>0</v>
      </c>
      <c r="F46" s="185">
        <f t="shared" si="33"/>
        <v>0</v>
      </c>
      <c r="G46" s="185">
        <f t="shared" si="33"/>
        <v>0</v>
      </c>
      <c r="H46" s="185">
        <f t="shared" si="33"/>
        <v>0</v>
      </c>
      <c r="I46" s="185">
        <f t="shared" si="33"/>
        <v>0</v>
      </c>
      <c r="J46" s="185">
        <f t="shared" si="33"/>
        <v>0</v>
      </c>
      <c r="K46" s="185">
        <f t="shared" si="33"/>
        <v>0</v>
      </c>
      <c r="L46" s="498">
        <f t="shared" si="31"/>
        <v>0</v>
      </c>
      <c r="N46" s="489">
        <v>6</v>
      </c>
      <c r="O46" s="234" t="s">
        <v>277</v>
      </c>
      <c r="P46" s="434" t="s">
        <v>422</v>
      </c>
      <c r="Q46" s="429">
        <f t="shared" ref="Q46:W46" si="34">SUM(Q41:Q45)</f>
        <v>0</v>
      </c>
      <c r="R46" s="185">
        <f t="shared" si="34"/>
        <v>0</v>
      </c>
      <c r="S46" s="185">
        <f t="shared" si="34"/>
        <v>0</v>
      </c>
      <c r="T46" s="185">
        <f t="shared" si="34"/>
        <v>0</v>
      </c>
      <c r="U46" s="185">
        <f t="shared" si="34"/>
        <v>0</v>
      </c>
      <c r="V46" s="185">
        <f t="shared" si="34"/>
        <v>0</v>
      </c>
      <c r="W46" s="185">
        <f t="shared" si="34"/>
        <v>0</v>
      </c>
      <c r="X46" s="498">
        <f t="shared" si="32"/>
        <v>0</v>
      </c>
    </row>
    <row r="47" spans="2:24" x14ac:dyDescent="0.3">
      <c r="B47" s="489">
        <v>7</v>
      </c>
      <c r="C47" s="236" t="s">
        <v>116</v>
      </c>
      <c r="D47" s="433" t="s">
        <v>422</v>
      </c>
      <c r="E47" s="120"/>
      <c r="F47" s="90"/>
      <c r="G47" s="90"/>
      <c r="H47" s="90"/>
      <c r="I47" s="90"/>
      <c r="J47" s="90"/>
      <c r="K47" s="90"/>
      <c r="L47" s="180">
        <f t="shared" si="31"/>
        <v>0</v>
      </c>
      <c r="N47" s="489">
        <v>7</v>
      </c>
      <c r="O47" s="236" t="s">
        <v>116</v>
      </c>
      <c r="P47" s="433" t="s">
        <v>422</v>
      </c>
      <c r="Q47" s="94"/>
      <c r="R47" s="94"/>
      <c r="S47" s="94"/>
      <c r="T47" s="94"/>
      <c r="U47" s="94"/>
      <c r="V47" s="94"/>
      <c r="W47" s="94"/>
      <c r="X47" s="180">
        <f t="shared" si="32"/>
        <v>0</v>
      </c>
    </row>
    <row r="48" spans="2:24" x14ac:dyDescent="0.3">
      <c r="B48" s="489">
        <v>8</v>
      </c>
      <c r="C48" s="236" t="s">
        <v>291</v>
      </c>
      <c r="D48" s="433" t="s">
        <v>422</v>
      </c>
      <c r="E48" s="120"/>
      <c r="F48" s="90"/>
      <c r="G48" s="90"/>
      <c r="H48" s="90"/>
      <c r="I48" s="90"/>
      <c r="J48" s="90"/>
      <c r="K48" s="90"/>
      <c r="L48" s="180">
        <f t="shared" si="31"/>
        <v>0</v>
      </c>
      <c r="N48" s="489">
        <v>8</v>
      </c>
      <c r="O48" s="236" t="s">
        <v>291</v>
      </c>
      <c r="P48" s="433" t="s">
        <v>422</v>
      </c>
      <c r="Q48" s="94"/>
      <c r="R48" s="94"/>
      <c r="S48" s="94"/>
      <c r="T48" s="94"/>
      <c r="U48" s="94"/>
      <c r="V48" s="94"/>
      <c r="W48" s="94"/>
      <c r="X48" s="180">
        <f t="shared" si="32"/>
        <v>0</v>
      </c>
    </row>
    <row r="49" spans="2:24" x14ac:dyDescent="0.3">
      <c r="B49" s="489">
        <v>9</v>
      </c>
      <c r="C49" s="236" t="s">
        <v>293</v>
      </c>
      <c r="D49" s="433" t="s">
        <v>422</v>
      </c>
      <c r="E49" s="120"/>
      <c r="F49" s="90"/>
      <c r="G49" s="90"/>
      <c r="H49" s="90"/>
      <c r="I49" s="90"/>
      <c r="J49" s="90"/>
      <c r="K49" s="90"/>
      <c r="L49" s="180">
        <f t="shared" si="31"/>
        <v>0</v>
      </c>
      <c r="N49" s="489">
        <v>9</v>
      </c>
      <c r="O49" s="236" t="s">
        <v>293</v>
      </c>
      <c r="P49" s="433" t="s">
        <v>422</v>
      </c>
      <c r="Q49" s="94"/>
      <c r="R49" s="94"/>
      <c r="S49" s="94"/>
      <c r="T49" s="94"/>
      <c r="U49" s="94"/>
      <c r="V49" s="94"/>
      <c r="W49" s="94"/>
      <c r="X49" s="180">
        <f t="shared" si="32"/>
        <v>0</v>
      </c>
    </row>
    <row r="50" spans="2:24" x14ac:dyDescent="0.3">
      <c r="B50" s="489">
        <v>10</v>
      </c>
      <c r="C50" s="236" t="s">
        <v>9</v>
      </c>
      <c r="D50" s="433" t="s">
        <v>422</v>
      </c>
      <c r="E50" s="120"/>
      <c r="F50" s="90"/>
      <c r="G50" s="90"/>
      <c r="H50" s="90"/>
      <c r="I50" s="90"/>
      <c r="J50" s="90"/>
      <c r="K50" s="90"/>
      <c r="L50" s="180">
        <f t="shared" si="31"/>
        <v>0</v>
      </c>
      <c r="N50" s="489">
        <v>10</v>
      </c>
      <c r="O50" s="236" t="s">
        <v>9</v>
      </c>
      <c r="P50" s="433" t="s">
        <v>422</v>
      </c>
      <c r="Q50" s="94"/>
      <c r="R50" s="94"/>
      <c r="S50" s="94"/>
      <c r="T50" s="94"/>
      <c r="U50" s="94"/>
      <c r="V50" s="94"/>
      <c r="W50" s="94"/>
      <c r="X50" s="180">
        <f t="shared" si="32"/>
        <v>0</v>
      </c>
    </row>
    <row r="51" spans="2:24" x14ac:dyDescent="0.3">
      <c r="B51" s="489">
        <v>11</v>
      </c>
      <c r="C51" s="236" t="s">
        <v>306</v>
      </c>
      <c r="D51" s="433" t="s">
        <v>422</v>
      </c>
      <c r="E51" s="120"/>
      <c r="F51" s="90"/>
      <c r="G51" s="90"/>
      <c r="H51" s="90"/>
      <c r="I51" s="90"/>
      <c r="J51" s="90"/>
      <c r="K51" s="90"/>
      <c r="L51" s="180">
        <f t="shared" si="31"/>
        <v>0</v>
      </c>
      <c r="N51" s="489">
        <v>11</v>
      </c>
      <c r="O51" s="236" t="s">
        <v>306</v>
      </c>
      <c r="P51" s="433" t="s">
        <v>422</v>
      </c>
      <c r="Q51" s="94"/>
      <c r="R51" s="94"/>
      <c r="S51" s="94"/>
      <c r="T51" s="94"/>
      <c r="U51" s="94"/>
      <c r="V51" s="94"/>
      <c r="W51" s="94"/>
      <c r="X51" s="180">
        <f t="shared" si="32"/>
        <v>0</v>
      </c>
    </row>
    <row r="52" spans="2:24" x14ac:dyDescent="0.3">
      <c r="B52" s="489">
        <v>12</v>
      </c>
      <c r="C52" s="234" t="s">
        <v>308</v>
      </c>
      <c r="D52" s="434" t="s">
        <v>422</v>
      </c>
      <c r="E52" s="429">
        <f t="shared" ref="E52:K52" si="35">SUM(E47:E51)</f>
        <v>0</v>
      </c>
      <c r="F52" s="186">
        <f t="shared" si="35"/>
        <v>0</v>
      </c>
      <c r="G52" s="186">
        <f t="shared" si="35"/>
        <v>0</v>
      </c>
      <c r="H52" s="186">
        <f t="shared" si="35"/>
        <v>0</v>
      </c>
      <c r="I52" s="186">
        <f t="shared" si="35"/>
        <v>0</v>
      </c>
      <c r="J52" s="186">
        <f t="shared" si="35"/>
        <v>0</v>
      </c>
      <c r="K52" s="186">
        <f t="shared" si="35"/>
        <v>0</v>
      </c>
      <c r="L52" s="499">
        <f t="shared" si="31"/>
        <v>0</v>
      </c>
      <c r="N52" s="489">
        <v>12</v>
      </c>
      <c r="O52" s="358" t="s">
        <v>308</v>
      </c>
      <c r="P52" s="434" t="s">
        <v>422</v>
      </c>
      <c r="Q52" s="429">
        <f t="shared" ref="Q52:W52" si="36">SUM(Q47:Q51)</f>
        <v>0</v>
      </c>
      <c r="R52" s="186">
        <f t="shared" si="36"/>
        <v>0</v>
      </c>
      <c r="S52" s="186">
        <f t="shared" si="36"/>
        <v>0</v>
      </c>
      <c r="T52" s="186">
        <f t="shared" si="36"/>
        <v>0</v>
      </c>
      <c r="U52" s="186">
        <f t="shared" si="36"/>
        <v>0</v>
      </c>
      <c r="V52" s="186">
        <f t="shared" si="36"/>
        <v>0</v>
      </c>
      <c r="W52" s="186">
        <f t="shared" si="36"/>
        <v>0</v>
      </c>
      <c r="X52" s="499">
        <f t="shared" si="32"/>
        <v>0</v>
      </c>
    </row>
    <row r="53" spans="2:24" ht="14.5" thickBot="1" x14ac:dyDescent="0.35">
      <c r="B53" s="490">
        <v>13</v>
      </c>
      <c r="C53" s="475" t="s">
        <v>282</v>
      </c>
      <c r="D53" s="435" t="s">
        <v>422</v>
      </c>
      <c r="E53" s="179">
        <f>-E46-E52</f>
        <v>0</v>
      </c>
      <c r="F53" s="179">
        <f t="shared" ref="F53" si="37">-F46-F52</f>
        <v>0</v>
      </c>
      <c r="G53" s="179">
        <f t="shared" ref="G53" si="38">-G46-G52</f>
        <v>0</v>
      </c>
      <c r="H53" s="179">
        <f t="shared" ref="H53" si="39">-H46-H52</f>
        <v>0</v>
      </c>
      <c r="I53" s="179">
        <f t="shared" ref="I53" si="40">-I46-I52</f>
        <v>0</v>
      </c>
      <c r="J53" s="179">
        <f t="shared" ref="J53" si="41">-J46-J52</f>
        <v>0</v>
      </c>
      <c r="K53" s="179">
        <f t="shared" ref="K53" si="42">-K46-K52</f>
        <v>0</v>
      </c>
      <c r="L53" s="500">
        <f t="shared" ref="L53" si="43">SUM(E53:K53)</f>
        <v>0</v>
      </c>
      <c r="N53" s="490">
        <v>13</v>
      </c>
      <c r="O53" s="475" t="s">
        <v>282</v>
      </c>
      <c r="P53" s="435" t="s">
        <v>422</v>
      </c>
      <c r="Q53" s="179">
        <f>-Q46-Q52</f>
        <v>0</v>
      </c>
      <c r="R53" s="179">
        <f t="shared" ref="R53" si="44">-R46-R52</f>
        <v>0</v>
      </c>
      <c r="S53" s="179">
        <f t="shared" ref="S53" si="45">-S46-S52</f>
        <v>0</v>
      </c>
      <c r="T53" s="179">
        <f t="shared" ref="T53" si="46">-T46-T52</f>
        <v>0</v>
      </c>
      <c r="U53" s="179">
        <f t="shared" ref="U53" si="47">-U46-U52</f>
        <v>0</v>
      </c>
      <c r="V53" s="179">
        <f t="shared" ref="V53" si="48">-V46-V52</f>
        <v>0</v>
      </c>
      <c r="W53" s="179">
        <f t="shared" ref="W53" si="49">-W46-W52</f>
        <v>0</v>
      </c>
      <c r="X53" s="500">
        <f t="shared" si="32"/>
        <v>0</v>
      </c>
    </row>
    <row r="54" spans="2:24" ht="14.5" hidden="1" outlineLevel="1" thickBot="1" x14ac:dyDescent="0.35"/>
    <row r="55" spans="2:24" hidden="1" outlineLevel="1" x14ac:dyDescent="0.3">
      <c r="B55" s="692">
        <f>B38</f>
        <v>2024</v>
      </c>
      <c r="C55" s="693"/>
      <c r="D55" s="430"/>
      <c r="E55" s="689" t="str">
        <f>LEFT(E38,4)-1&amp;" UY"</f>
        <v>2021 UY</v>
      </c>
      <c r="F55" s="690"/>
      <c r="G55" s="690"/>
      <c r="H55" s="690"/>
      <c r="I55" s="690"/>
      <c r="J55" s="690"/>
      <c r="K55" s="690"/>
      <c r="L55" s="691"/>
      <c r="N55" s="650">
        <f>N38</f>
        <v>2023</v>
      </c>
      <c r="O55" s="651"/>
      <c r="P55" s="430"/>
      <c r="Q55" s="689" t="str">
        <f>LEFT(Q38,4)-1&amp;" UY"</f>
        <v>2020 UY</v>
      </c>
      <c r="R55" s="690"/>
      <c r="S55" s="690"/>
      <c r="T55" s="690"/>
      <c r="U55" s="690"/>
      <c r="V55" s="690"/>
      <c r="W55" s="690"/>
      <c r="X55" s="691"/>
    </row>
    <row r="56" spans="2:24" hidden="1" outlineLevel="1" x14ac:dyDescent="0.3">
      <c r="B56" s="694"/>
      <c r="C56" s="695"/>
      <c r="D56" s="431" t="s">
        <v>144</v>
      </c>
      <c r="E56" s="317" t="s">
        <v>416</v>
      </c>
      <c r="F56" s="316" t="s">
        <v>417</v>
      </c>
      <c r="G56" s="316" t="s">
        <v>418</v>
      </c>
      <c r="H56" s="337" t="s">
        <v>419</v>
      </c>
      <c r="I56" s="337" t="s">
        <v>420</v>
      </c>
      <c r="J56" s="337" t="s">
        <v>421</v>
      </c>
      <c r="K56" s="316" t="s">
        <v>238</v>
      </c>
      <c r="L56" s="329" t="s">
        <v>46</v>
      </c>
      <c r="N56" s="652"/>
      <c r="O56" s="653"/>
      <c r="P56" s="431" t="s">
        <v>144</v>
      </c>
      <c r="Q56" s="317" t="s">
        <v>416</v>
      </c>
      <c r="R56" s="316" t="s">
        <v>417</v>
      </c>
      <c r="S56" s="316" t="s">
        <v>418</v>
      </c>
      <c r="T56" s="337" t="s">
        <v>419</v>
      </c>
      <c r="U56" s="337" t="s">
        <v>420</v>
      </c>
      <c r="V56" s="337" t="s">
        <v>421</v>
      </c>
      <c r="W56" s="316" t="s">
        <v>238</v>
      </c>
      <c r="X56" s="329" t="s">
        <v>46</v>
      </c>
    </row>
    <row r="57" spans="2:24" hidden="1" outlineLevel="1" x14ac:dyDescent="0.3">
      <c r="B57" s="696"/>
      <c r="C57" s="697"/>
      <c r="D57" s="432"/>
      <c r="E57" s="317" t="s">
        <v>362</v>
      </c>
      <c r="F57" s="316" t="s">
        <v>363</v>
      </c>
      <c r="G57" s="316" t="s">
        <v>331</v>
      </c>
      <c r="H57" s="337" t="s">
        <v>364</v>
      </c>
      <c r="I57" s="337" t="s">
        <v>365</v>
      </c>
      <c r="J57" s="337" t="s">
        <v>366</v>
      </c>
      <c r="K57" s="316" t="s">
        <v>367</v>
      </c>
      <c r="L57" s="329" t="s">
        <v>368</v>
      </c>
      <c r="N57" s="654"/>
      <c r="O57" s="655"/>
      <c r="P57" s="432"/>
      <c r="Q57" s="317" t="s">
        <v>362</v>
      </c>
      <c r="R57" s="316" t="s">
        <v>363</v>
      </c>
      <c r="S57" s="316" t="s">
        <v>331</v>
      </c>
      <c r="T57" s="337" t="s">
        <v>364</v>
      </c>
      <c r="U57" s="337" t="s">
        <v>365</v>
      </c>
      <c r="V57" s="337" t="s">
        <v>366</v>
      </c>
      <c r="W57" s="316" t="s">
        <v>367</v>
      </c>
      <c r="X57" s="329" t="s">
        <v>368</v>
      </c>
    </row>
    <row r="58" spans="2:24" hidden="1" outlineLevel="1" x14ac:dyDescent="0.3">
      <c r="B58" s="489">
        <v>1</v>
      </c>
      <c r="C58" s="236" t="s">
        <v>247</v>
      </c>
      <c r="D58" s="433" t="s">
        <v>422</v>
      </c>
      <c r="E58" s="120"/>
      <c r="F58" s="90"/>
      <c r="G58" s="90"/>
      <c r="H58" s="90"/>
      <c r="I58" s="90"/>
      <c r="J58" s="90"/>
      <c r="K58" s="90"/>
      <c r="L58" s="497">
        <f t="shared" ref="L58:L69" si="50">SUM(E58:K58)</f>
        <v>0</v>
      </c>
      <c r="N58" s="489">
        <v>1</v>
      </c>
      <c r="O58" s="236" t="s">
        <v>247</v>
      </c>
      <c r="P58" s="433" t="s">
        <v>422</v>
      </c>
      <c r="Q58" s="94"/>
      <c r="R58" s="94"/>
      <c r="S58" s="94"/>
      <c r="T58" s="94"/>
      <c r="U58" s="94"/>
      <c r="V58" s="94"/>
      <c r="W58" s="94"/>
      <c r="X58" s="497">
        <f t="shared" ref="X58:X70" si="51">SUM(Q58:W58)</f>
        <v>0</v>
      </c>
    </row>
    <row r="59" spans="2:24" hidden="1" outlineLevel="1" x14ac:dyDescent="0.3">
      <c r="B59" s="489">
        <v>2</v>
      </c>
      <c r="C59" s="236" t="s">
        <v>423</v>
      </c>
      <c r="D59" s="433" t="s">
        <v>422</v>
      </c>
      <c r="E59" s="120"/>
      <c r="F59" s="90"/>
      <c r="G59" s="90"/>
      <c r="H59" s="90"/>
      <c r="I59" s="90"/>
      <c r="J59" s="90"/>
      <c r="K59" s="90"/>
      <c r="L59" s="497">
        <f t="shared" si="50"/>
        <v>0</v>
      </c>
      <c r="N59" s="489">
        <v>2</v>
      </c>
      <c r="O59" s="236" t="s">
        <v>423</v>
      </c>
      <c r="P59" s="433" t="s">
        <v>422</v>
      </c>
      <c r="Q59" s="94"/>
      <c r="R59" s="94"/>
      <c r="S59" s="94"/>
      <c r="T59" s="94"/>
      <c r="U59" s="94"/>
      <c r="V59" s="94"/>
      <c r="W59" s="94"/>
      <c r="X59" s="497">
        <f t="shared" si="51"/>
        <v>0</v>
      </c>
    </row>
    <row r="60" spans="2:24" hidden="1" outlineLevel="1" x14ac:dyDescent="0.3">
      <c r="B60" s="489">
        <v>3</v>
      </c>
      <c r="C60" s="236" t="s">
        <v>8</v>
      </c>
      <c r="D60" s="433" t="s">
        <v>422</v>
      </c>
      <c r="E60" s="120"/>
      <c r="F60" s="90"/>
      <c r="G60" s="90"/>
      <c r="H60" s="90"/>
      <c r="I60" s="90"/>
      <c r="J60" s="90"/>
      <c r="K60" s="90"/>
      <c r="L60" s="180">
        <f t="shared" si="50"/>
        <v>0</v>
      </c>
      <c r="N60" s="489">
        <v>3</v>
      </c>
      <c r="O60" s="236" t="s">
        <v>8</v>
      </c>
      <c r="P60" s="433" t="s">
        <v>422</v>
      </c>
      <c r="Q60" s="94"/>
      <c r="R60" s="94"/>
      <c r="S60" s="94"/>
      <c r="T60" s="94"/>
      <c r="U60" s="94"/>
      <c r="V60" s="94"/>
      <c r="W60" s="94"/>
      <c r="X60" s="180">
        <f t="shared" si="51"/>
        <v>0</v>
      </c>
    </row>
    <row r="61" spans="2:24" hidden="1" outlineLevel="1" x14ac:dyDescent="0.3">
      <c r="B61" s="489">
        <v>4</v>
      </c>
      <c r="C61" s="236" t="s">
        <v>114</v>
      </c>
      <c r="D61" s="433" t="s">
        <v>422</v>
      </c>
      <c r="E61" s="120"/>
      <c r="F61" s="90"/>
      <c r="G61" s="90"/>
      <c r="H61" s="90"/>
      <c r="I61" s="90"/>
      <c r="J61" s="90"/>
      <c r="K61" s="90"/>
      <c r="L61" s="180">
        <f t="shared" si="50"/>
        <v>0</v>
      </c>
      <c r="N61" s="489">
        <v>4</v>
      </c>
      <c r="O61" s="236" t="s">
        <v>114</v>
      </c>
      <c r="P61" s="433" t="s">
        <v>422</v>
      </c>
      <c r="Q61" s="94"/>
      <c r="R61" s="94"/>
      <c r="S61" s="94"/>
      <c r="T61" s="94"/>
      <c r="U61" s="94"/>
      <c r="V61" s="94"/>
      <c r="W61" s="94"/>
      <c r="X61" s="180">
        <f t="shared" si="51"/>
        <v>0</v>
      </c>
    </row>
    <row r="62" spans="2:24" hidden="1" outlineLevel="1" x14ac:dyDescent="0.3">
      <c r="B62" s="489">
        <v>5</v>
      </c>
      <c r="C62" s="236" t="s">
        <v>115</v>
      </c>
      <c r="D62" s="433" t="s">
        <v>422</v>
      </c>
      <c r="E62" s="120"/>
      <c r="F62" s="90"/>
      <c r="G62" s="90"/>
      <c r="H62" s="90"/>
      <c r="I62" s="90"/>
      <c r="J62" s="90"/>
      <c r="K62" s="90"/>
      <c r="L62" s="180">
        <f t="shared" si="50"/>
        <v>0</v>
      </c>
      <c r="N62" s="489">
        <v>5</v>
      </c>
      <c r="O62" s="236" t="s">
        <v>115</v>
      </c>
      <c r="P62" s="433" t="s">
        <v>422</v>
      </c>
      <c r="Q62" s="94"/>
      <c r="R62" s="94"/>
      <c r="S62" s="94"/>
      <c r="T62" s="94"/>
      <c r="U62" s="94"/>
      <c r="V62" s="94"/>
      <c r="W62" s="94"/>
      <c r="X62" s="180">
        <f t="shared" si="51"/>
        <v>0</v>
      </c>
    </row>
    <row r="63" spans="2:24" hidden="1" outlineLevel="1" x14ac:dyDescent="0.3">
      <c r="B63" s="489">
        <v>6</v>
      </c>
      <c r="C63" s="234" t="s">
        <v>277</v>
      </c>
      <c r="D63" s="434" t="s">
        <v>422</v>
      </c>
      <c r="E63" s="429">
        <f t="shared" ref="E63:K63" si="52">SUM(E58:E62)</f>
        <v>0</v>
      </c>
      <c r="F63" s="185">
        <f t="shared" si="52"/>
        <v>0</v>
      </c>
      <c r="G63" s="185">
        <f t="shared" si="52"/>
        <v>0</v>
      </c>
      <c r="H63" s="185">
        <f t="shared" si="52"/>
        <v>0</v>
      </c>
      <c r="I63" s="185">
        <f t="shared" si="52"/>
        <v>0</v>
      </c>
      <c r="J63" s="185">
        <f t="shared" si="52"/>
        <v>0</v>
      </c>
      <c r="K63" s="185">
        <f t="shared" si="52"/>
        <v>0</v>
      </c>
      <c r="L63" s="498">
        <f t="shared" si="50"/>
        <v>0</v>
      </c>
      <c r="N63" s="489">
        <v>6</v>
      </c>
      <c r="O63" s="234" t="s">
        <v>277</v>
      </c>
      <c r="P63" s="434" t="s">
        <v>422</v>
      </c>
      <c r="Q63" s="429">
        <f t="shared" ref="Q63:W63" si="53">SUM(Q58:Q62)</f>
        <v>0</v>
      </c>
      <c r="R63" s="185">
        <f t="shared" si="53"/>
        <v>0</v>
      </c>
      <c r="S63" s="185">
        <f t="shared" si="53"/>
        <v>0</v>
      </c>
      <c r="T63" s="185">
        <f t="shared" si="53"/>
        <v>0</v>
      </c>
      <c r="U63" s="185">
        <f t="shared" si="53"/>
        <v>0</v>
      </c>
      <c r="V63" s="185">
        <f t="shared" si="53"/>
        <v>0</v>
      </c>
      <c r="W63" s="185">
        <f t="shared" si="53"/>
        <v>0</v>
      </c>
      <c r="X63" s="498">
        <f t="shared" si="51"/>
        <v>0</v>
      </c>
    </row>
    <row r="64" spans="2:24" hidden="1" outlineLevel="1" x14ac:dyDescent="0.3">
      <c r="B64" s="489">
        <v>7</v>
      </c>
      <c r="C64" s="236" t="s">
        <v>116</v>
      </c>
      <c r="D64" s="433" t="s">
        <v>422</v>
      </c>
      <c r="E64" s="120"/>
      <c r="F64" s="90"/>
      <c r="G64" s="90"/>
      <c r="H64" s="90"/>
      <c r="I64" s="90"/>
      <c r="J64" s="90"/>
      <c r="K64" s="90"/>
      <c r="L64" s="180">
        <f t="shared" si="50"/>
        <v>0</v>
      </c>
      <c r="N64" s="489">
        <v>7</v>
      </c>
      <c r="O64" s="236" t="s">
        <v>116</v>
      </c>
      <c r="P64" s="433" t="s">
        <v>422</v>
      </c>
      <c r="Q64" s="94"/>
      <c r="R64" s="94"/>
      <c r="S64" s="94"/>
      <c r="T64" s="94"/>
      <c r="U64" s="94"/>
      <c r="V64" s="94"/>
      <c r="W64" s="94"/>
      <c r="X64" s="180">
        <f t="shared" si="51"/>
        <v>0</v>
      </c>
    </row>
    <row r="65" spans="2:24" hidden="1" outlineLevel="1" x14ac:dyDescent="0.3">
      <c r="B65" s="489">
        <v>8</v>
      </c>
      <c r="C65" s="236" t="s">
        <v>291</v>
      </c>
      <c r="D65" s="433" t="s">
        <v>422</v>
      </c>
      <c r="E65" s="120"/>
      <c r="F65" s="90"/>
      <c r="G65" s="90"/>
      <c r="H65" s="90"/>
      <c r="I65" s="90"/>
      <c r="J65" s="90"/>
      <c r="K65" s="90"/>
      <c r="L65" s="180">
        <f t="shared" si="50"/>
        <v>0</v>
      </c>
      <c r="N65" s="489">
        <v>8</v>
      </c>
      <c r="O65" s="236" t="s">
        <v>291</v>
      </c>
      <c r="P65" s="433" t="s">
        <v>422</v>
      </c>
      <c r="Q65" s="94"/>
      <c r="R65" s="94"/>
      <c r="S65" s="94"/>
      <c r="T65" s="94"/>
      <c r="U65" s="94"/>
      <c r="V65" s="94"/>
      <c r="W65" s="94"/>
      <c r="X65" s="180">
        <f t="shared" si="51"/>
        <v>0</v>
      </c>
    </row>
    <row r="66" spans="2:24" hidden="1" outlineLevel="1" x14ac:dyDescent="0.3">
      <c r="B66" s="489">
        <v>9</v>
      </c>
      <c r="C66" s="236" t="s">
        <v>293</v>
      </c>
      <c r="D66" s="433" t="s">
        <v>422</v>
      </c>
      <c r="E66" s="120"/>
      <c r="F66" s="90"/>
      <c r="G66" s="90"/>
      <c r="H66" s="90"/>
      <c r="I66" s="90"/>
      <c r="J66" s="90"/>
      <c r="K66" s="90"/>
      <c r="L66" s="180">
        <f t="shared" si="50"/>
        <v>0</v>
      </c>
      <c r="N66" s="489">
        <v>9</v>
      </c>
      <c r="O66" s="236" t="s">
        <v>293</v>
      </c>
      <c r="P66" s="433" t="s">
        <v>422</v>
      </c>
      <c r="Q66" s="94"/>
      <c r="R66" s="94"/>
      <c r="S66" s="94"/>
      <c r="T66" s="94"/>
      <c r="U66" s="94"/>
      <c r="V66" s="94"/>
      <c r="W66" s="94"/>
      <c r="X66" s="180">
        <f t="shared" si="51"/>
        <v>0</v>
      </c>
    </row>
    <row r="67" spans="2:24" hidden="1" outlineLevel="1" x14ac:dyDescent="0.3">
      <c r="B67" s="489">
        <v>10</v>
      </c>
      <c r="C67" s="236" t="s">
        <v>9</v>
      </c>
      <c r="D67" s="433" t="s">
        <v>422</v>
      </c>
      <c r="E67" s="120"/>
      <c r="F67" s="90"/>
      <c r="G67" s="90"/>
      <c r="H67" s="90"/>
      <c r="I67" s="90"/>
      <c r="J67" s="90"/>
      <c r="K67" s="90"/>
      <c r="L67" s="180">
        <f t="shared" si="50"/>
        <v>0</v>
      </c>
      <c r="N67" s="489">
        <v>10</v>
      </c>
      <c r="O67" s="236" t="s">
        <v>9</v>
      </c>
      <c r="P67" s="433" t="s">
        <v>422</v>
      </c>
      <c r="Q67" s="94"/>
      <c r="R67" s="94"/>
      <c r="S67" s="94"/>
      <c r="T67" s="94"/>
      <c r="U67" s="94"/>
      <c r="V67" s="94"/>
      <c r="W67" s="94"/>
      <c r="X67" s="180">
        <f t="shared" si="51"/>
        <v>0</v>
      </c>
    </row>
    <row r="68" spans="2:24" hidden="1" outlineLevel="1" x14ac:dyDescent="0.3">
      <c r="B68" s="489">
        <v>11</v>
      </c>
      <c r="C68" s="236" t="s">
        <v>306</v>
      </c>
      <c r="D68" s="433" t="s">
        <v>422</v>
      </c>
      <c r="E68" s="120"/>
      <c r="F68" s="90"/>
      <c r="G68" s="90"/>
      <c r="H68" s="90"/>
      <c r="I68" s="90"/>
      <c r="J68" s="90"/>
      <c r="K68" s="90"/>
      <c r="L68" s="180">
        <f t="shared" si="50"/>
        <v>0</v>
      </c>
      <c r="N68" s="489">
        <v>11</v>
      </c>
      <c r="O68" s="236" t="s">
        <v>306</v>
      </c>
      <c r="P68" s="433" t="s">
        <v>422</v>
      </c>
      <c r="Q68" s="94"/>
      <c r="R68" s="94"/>
      <c r="S68" s="94"/>
      <c r="T68" s="94"/>
      <c r="U68" s="94"/>
      <c r="V68" s="94"/>
      <c r="W68" s="94"/>
      <c r="X68" s="180">
        <f t="shared" si="51"/>
        <v>0</v>
      </c>
    </row>
    <row r="69" spans="2:24" hidden="1" outlineLevel="1" x14ac:dyDescent="0.3">
      <c r="B69" s="489">
        <v>12</v>
      </c>
      <c r="C69" s="234" t="s">
        <v>308</v>
      </c>
      <c r="D69" s="434" t="s">
        <v>422</v>
      </c>
      <c r="E69" s="429">
        <f t="shared" ref="E69:K69" si="54">SUM(E64:E68)</f>
        <v>0</v>
      </c>
      <c r="F69" s="186">
        <f t="shared" si="54"/>
        <v>0</v>
      </c>
      <c r="G69" s="186">
        <f t="shared" si="54"/>
        <v>0</v>
      </c>
      <c r="H69" s="186">
        <f t="shared" si="54"/>
        <v>0</v>
      </c>
      <c r="I69" s="186">
        <f t="shared" si="54"/>
        <v>0</v>
      </c>
      <c r="J69" s="186">
        <f t="shared" si="54"/>
        <v>0</v>
      </c>
      <c r="K69" s="186">
        <f t="shared" si="54"/>
        <v>0</v>
      </c>
      <c r="L69" s="499">
        <f t="shared" si="50"/>
        <v>0</v>
      </c>
      <c r="N69" s="489">
        <v>12</v>
      </c>
      <c r="O69" s="358" t="s">
        <v>308</v>
      </c>
      <c r="P69" s="434" t="s">
        <v>422</v>
      </c>
      <c r="Q69" s="429">
        <f t="shared" ref="Q69:W69" si="55">SUM(Q64:Q68)</f>
        <v>0</v>
      </c>
      <c r="R69" s="186">
        <f t="shared" si="55"/>
        <v>0</v>
      </c>
      <c r="S69" s="186">
        <f t="shared" si="55"/>
        <v>0</v>
      </c>
      <c r="T69" s="186">
        <f t="shared" si="55"/>
        <v>0</v>
      </c>
      <c r="U69" s="186">
        <f t="shared" si="55"/>
        <v>0</v>
      </c>
      <c r="V69" s="186">
        <f t="shared" si="55"/>
        <v>0</v>
      </c>
      <c r="W69" s="186">
        <f t="shared" si="55"/>
        <v>0</v>
      </c>
      <c r="X69" s="499">
        <f t="shared" si="51"/>
        <v>0</v>
      </c>
    </row>
    <row r="70" spans="2:24" ht="14.5" hidden="1" outlineLevel="1" thickBot="1" x14ac:dyDescent="0.35">
      <c r="B70" s="490">
        <v>13</v>
      </c>
      <c r="C70" s="475" t="s">
        <v>282</v>
      </c>
      <c r="D70" s="435" t="s">
        <v>422</v>
      </c>
      <c r="E70" s="179">
        <f>-E63-E69</f>
        <v>0</v>
      </c>
      <c r="F70" s="179">
        <f t="shared" ref="F70" si="56">-F63-F69</f>
        <v>0</v>
      </c>
      <c r="G70" s="179">
        <f t="shared" ref="G70" si="57">-G63-G69</f>
        <v>0</v>
      </c>
      <c r="H70" s="179">
        <f t="shared" ref="H70" si="58">-H63-H69</f>
        <v>0</v>
      </c>
      <c r="I70" s="179">
        <f t="shared" ref="I70" si="59">-I63-I69</f>
        <v>0</v>
      </c>
      <c r="J70" s="179">
        <f t="shared" ref="J70" si="60">-J63-J69</f>
        <v>0</v>
      </c>
      <c r="K70" s="179">
        <f t="shared" ref="K70" si="61">-K63-K69</f>
        <v>0</v>
      </c>
      <c r="L70" s="500">
        <f t="shared" ref="L70" si="62">SUM(E70:K70)</f>
        <v>0</v>
      </c>
      <c r="N70" s="490">
        <v>13</v>
      </c>
      <c r="O70" s="475" t="s">
        <v>282</v>
      </c>
      <c r="P70" s="435" t="s">
        <v>422</v>
      </c>
      <c r="Q70" s="179">
        <f>-Q63-Q69</f>
        <v>0</v>
      </c>
      <c r="R70" s="179">
        <f t="shared" ref="R70" si="63">-R63-R69</f>
        <v>0</v>
      </c>
      <c r="S70" s="179">
        <f t="shared" ref="S70" si="64">-S63-S69</f>
        <v>0</v>
      </c>
      <c r="T70" s="179">
        <f t="shared" ref="T70" si="65">-T63-T69</f>
        <v>0</v>
      </c>
      <c r="U70" s="179">
        <f t="shared" ref="U70" si="66">-U63-U69</f>
        <v>0</v>
      </c>
      <c r="V70" s="179">
        <f t="shared" ref="V70" si="67">-V63-V69</f>
        <v>0</v>
      </c>
      <c r="W70" s="179">
        <f t="shared" ref="W70" si="68">-W63-W69</f>
        <v>0</v>
      </c>
      <c r="X70" s="500">
        <f t="shared" si="51"/>
        <v>0</v>
      </c>
    </row>
    <row r="71" spans="2:24" ht="14.5" hidden="1" outlineLevel="1" thickBot="1" x14ac:dyDescent="0.35"/>
    <row r="72" spans="2:24" hidden="1" outlineLevel="1" x14ac:dyDescent="0.3">
      <c r="B72" s="692">
        <f>B55</f>
        <v>2024</v>
      </c>
      <c r="C72" s="693"/>
      <c r="D72" s="430"/>
      <c r="E72" s="689" t="str">
        <f>LEFT(E55,4)-1&amp;" UY"</f>
        <v>2020 UY</v>
      </c>
      <c r="F72" s="690"/>
      <c r="G72" s="690"/>
      <c r="H72" s="690"/>
      <c r="I72" s="690"/>
      <c r="J72" s="690"/>
      <c r="K72" s="690"/>
      <c r="L72" s="691"/>
      <c r="N72" s="650">
        <f>N55</f>
        <v>2023</v>
      </c>
      <c r="O72" s="651"/>
      <c r="P72" s="430"/>
      <c r="Q72" s="689" t="str">
        <f>LEFT(Q55,4)-1&amp;" UY"</f>
        <v>2019 UY</v>
      </c>
      <c r="R72" s="690"/>
      <c r="S72" s="690"/>
      <c r="T72" s="690"/>
      <c r="U72" s="690"/>
      <c r="V72" s="690"/>
      <c r="W72" s="690"/>
      <c r="X72" s="691"/>
    </row>
    <row r="73" spans="2:24" hidden="1" outlineLevel="1" x14ac:dyDescent="0.3">
      <c r="B73" s="694"/>
      <c r="C73" s="695"/>
      <c r="D73" s="431" t="s">
        <v>144</v>
      </c>
      <c r="E73" s="317" t="s">
        <v>416</v>
      </c>
      <c r="F73" s="316" t="s">
        <v>417</v>
      </c>
      <c r="G73" s="316" t="s">
        <v>418</v>
      </c>
      <c r="H73" s="337" t="s">
        <v>419</v>
      </c>
      <c r="I73" s="337" t="s">
        <v>420</v>
      </c>
      <c r="J73" s="337" t="s">
        <v>421</v>
      </c>
      <c r="K73" s="316" t="s">
        <v>238</v>
      </c>
      <c r="L73" s="329" t="s">
        <v>46</v>
      </c>
      <c r="N73" s="652"/>
      <c r="O73" s="653"/>
      <c r="P73" s="431" t="s">
        <v>144</v>
      </c>
      <c r="Q73" s="317" t="s">
        <v>416</v>
      </c>
      <c r="R73" s="316" t="s">
        <v>417</v>
      </c>
      <c r="S73" s="316" t="s">
        <v>418</v>
      </c>
      <c r="T73" s="337" t="s">
        <v>419</v>
      </c>
      <c r="U73" s="337" t="s">
        <v>420</v>
      </c>
      <c r="V73" s="337" t="s">
        <v>421</v>
      </c>
      <c r="W73" s="316" t="s">
        <v>238</v>
      </c>
      <c r="X73" s="329" t="s">
        <v>46</v>
      </c>
    </row>
    <row r="74" spans="2:24" hidden="1" outlineLevel="1" x14ac:dyDescent="0.3">
      <c r="B74" s="696"/>
      <c r="C74" s="697"/>
      <c r="D74" s="432"/>
      <c r="E74" s="317" t="s">
        <v>369</v>
      </c>
      <c r="F74" s="316" t="s">
        <v>370</v>
      </c>
      <c r="G74" s="316" t="s">
        <v>371</v>
      </c>
      <c r="H74" s="337" t="s">
        <v>372</v>
      </c>
      <c r="I74" s="337" t="s">
        <v>373</v>
      </c>
      <c r="J74" s="337" t="s">
        <v>374</v>
      </c>
      <c r="K74" s="316" t="s">
        <v>375</v>
      </c>
      <c r="L74" s="329" t="s">
        <v>376</v>
      </c>
      <c r="N74" s="654"/>
      <c r="O74" s="655"/>
      <c r="P74" s="432"/>
      <c r="Q74" s="317" t="s">
        <v>369</v>
      </c>
      <c r="R74" s="316" t="s">
        <v>370</v>
      </c>
      <c r="S74" s="316" t="s">
        <v>371</v>
      </c>
      <c r="T74" s="337" t="s">
        <v>372</v>
      </c>
      <c r="U74" s="337" t="s">
        <v>373</v>
      </c>
      <c r="V74" s="337" t="s">
        <v>374</v>
      </c>
      <c r="W74" s="316" t="s">
        <v>375</v>
      </c>
      <c r="X74" s="329" t="s">
        <v>376</v>
      </c>
    </row>
    <row r="75" spans="2:24" hidden="1" outlineLevel="1" x14ac:dyDescent="0.3">
      <c r="B75" s="489">
        <v>1</v>
      </c>
      <c r="C75" s="236" t="s">
        <v>247</v>
      </c>
      <c r="D75" s="433" t="s">
        <v>422</v>
      </c>
      <c r="E75" s="120"/>
      <c r="F75" s="90"/>
      <c r="G75" s="90"/>
      <c r="H75" s="90"/>
      <c r="I75" s="90"/>
      <c r="J75" s="90"/>
      <c r="K75" s="90"/>
      <c r="L75" s="497">
        <f t="shared" ref="L75:L86" si="69">SUM(E75:K75)</f>
        <v>0</v>
      </c>
      <c r="N75" s="489">
        <v>1</v>
      </c>
      <c r="O75" s="236" t="s">
        <v>247</v>
      </c>
      <c r="P75" s="433" t="s">
        <v>422</v>
      </c>
      <c r="Q75" s="94"/>
      <c r="R75" s="94"/>
      <c r="S75" s="94"/>
      <c r="T75" s="94"/>
      <c r="U75" s="94"/>
      <c r="V75" s="94"/>
      <c r="W75" s="94"/>
      <c r="X75" s="497">
        <f t="shared" ref="X75:X87" si="70">SUM(Q75:W75)</f>
        <v>0</v>
      </c>
    </row>
    <row r="76" spans="2:24" hidden="1" outlineLevel="1" x14ac:dyDescent="0.3">
      <c r="B76" s="489">
        <v>2</v>
      </c>
      <c r="C76" s="236" t="s">
        <v>423</v>
      </c>
      <c r="D76" s="433" t="s">
        <v>422</v>
      </c>
      <c r="E76" s="120"/>
      <c r="F76" s="90"/>
      <c r="G76" s="90"/>
      <c r="H76" s="90"/>
      <c r="I76" s="90"/>
      <c r="J76" s="90"/>
      <c r="K76" s="90"/>
      <c r="L76" s="497">
        <f t="shared" si="69"/>
        <v>0</v>
      </c>
      <c r="N76" s="489">
        <v>2</v>
      </c>
      <c r="O76" s="236" t="s">
        <v>423</v>
      </c>
      <c r="P76" s="433" t="s">
        <v>422</v>
      </c>
      <c r="Q76" s="94"/>
      <c r="R76" s="94"/>
      <c r="S76" s="94"/>
      <c r="T76" s="94"/>
      <c r="U76" s="94"/>
      <c r="V76" s="94"/>
      <c r="W76" s="94"/>
      <c r="X76" s="497">
        <f t="shared" si="70"/>
        <v>0</v>
      </c>
    </row>
    <row r="77" spans="2:24" hidden="1" outlineLevel="1" x14ac:dyDescent="0.3">
      <c r="B77" s="489">
        <v>3</v>
      </c>
      <c r="C77" s="236" t="s">
        <v>8</v>
      </c>
      <c r="D77" s="433" t="s">
        <v>422</v>
      </c>
      <c r="E77" s="120"/>
      <c r="F77" s="90"/>
      <c r="G77" s="90"/>
      <c r="H77" s="90"/>
      <c r="I77" s="90"/>
      <c r="J77" s="90"/>
      <c r="K77" s="90"/>
      <c r="L77" s="180">
        <f t="shared" si="69"/>
        <v>0</v>
      </c>
      <c r="N77" s="489">
        <v>3</v>
      </c>
      <c r="O77" s="236" t="s">
        <v>8</v>
      </c>
      <c r="P77" s="433" t="s">
        <v>422</v>
      </c>
      <c r="Q77" s="94"/>
      <c r="R77" s="94"/>
      <c r="S77" s="94"/>
      <c r="T77" s="94"/>
      <c r="U77" s="94"/>
      <c r="V77" s="94"/>
      <c r="W77" s="94"/>
      <c r="X77" s="180">
        <f t="shared" si="70"/>
        <v>0</v>
      </c>
    </row>
    <row r="78" spans="2:24" hidden="1" outlineLevel="1" x14ac:dyDescent="0.3">
      <c r="B78" s="489">
        <v>4</v>
      </c>
      <c r="C78" s="236" t="s">
        <v>114</v>
      </c>
      <c r="D78" s="433" t="s">
        <v>422</v>
      </c>
      <c r="E78" s="120"/>
      <c r="F78" s="90"/>
      <c r="G78" s="90"/>
      <c r="H78" s="90"/>
      <c r="I78" s="90"/>
      <c r="J78" s="90"/>
      <c r="K78" s="90"/>
      <c r="L78" s="180">
        <f t="shared" si="69"/>
        <v>0</v>
      </c>
      <c r="N78" s="489">
        <v>4</v>
      </c>
      <c r="O78" s="236" t="s">
        <v>114</v>
      </c>
      <c r="P78" s="433" t="s">
        <v>422</v>
      </c>
      <c r="Q78" s="94"/>
      <c r="R78" s="94"/>
      <c r="S78" s="94"/>
      <c r="T78" s="94"/>
      <c r="U78" s="94"/>
      <c r="V78" s="94"/>
      <c r="W78" s="94"/>
      <c r="X78" s="180">
        <f t="shared" si="70"/>
        <v>0</v>
      </c>
    </row>
    <row r="79" spans="2:24" hidden="1" outlineLevel="1" x14ac:dyDescent="0.3">
      <c r="B79" s="489">
        <v>5</v>
      </c>
      <c r="C79" s="236" t="s">
        <v>115</v>
      </c>
      <c r="D79" s="433" t="s">
        <v>422</v>
      </c>
      <c r="E79" s="120"/>
      <c r="F79" s="90"/>
      <c r="G79" s="90"/>
      <c r="H79" s="90"/>
      <c r="I79" s="90"/>
      <c r="J79" s="90"/>
      <c r="K79" s="90"/>
      <c r="L79" s="180">
        <f t="shared" si="69"/>
        <v>0</v>
      </c>
      <c r="N79" s="489">
        <v>5</v>
      </c>
      <c r="O79" s="236" t="s">
        <v>115</v>
      </c>
      <c r="P79" s="433" t="s">
        <v>422</v>
      </c>
      <c r="Q79" s="94"/>
      <c r="R79" s="94"/>
      <c r="S79" s="94"/>
      <c r="T79" s="94"/>
      <c r="U79" s="94"/>
      <c r="V79" s="94"/>
      <c r="W79" s="94"/>
      <c r="X79" s="180">
        <f t="shared" si="70"/>
        <v>0</v>
      </c>
    </row>
    <row r="80" spans="2:24" hidden="1" outlineLevel="1" x14ac:dyDescent="0.3">
      <c r="B80" s="489">
        <v>6</v>
      </c>
      <c r="C80" s="234" t="s">
        <v>277</v>
      </c>
      <c r="D80" s="434" t="s">
        <v>422</v>
      </c>
      <c r="E80" s="429">
        <f t="shared" ref="E80:K80" si="71">SUM(E75:E79)</f>
        <v>0</v>
      </c>
      <c r="F80" s="185">
        <f t="shared" si="71"/>
        <v>0</v>
      </c>
      <c r="G80" s="185">
        <f t="shared" si="71"/>
        <v>0</v>
      </c>
      <c r="H80" s="185">
        <f t="shared" si="71"/>
        <v>0</v>
      </c>
      <c r="I80" s="185">
        <f t="shared" si="71"/>
        <v>0</v>
      </c>
      <c r="J80" s="185">
        <f t="shared" si="71"/>
        <v>0</v>
      </c>
      <c r="K80" s="185">
        <f t="shared" si="71"/>
        <v>0</v>
      </c>
      <c r="L80" s="498">
        <f t="shared" si="69"/>
        <v>0</v>
      </c>
      <c r="N80" s="489">
        <v>6</v>
      </c>
      <c r="O80" s="234" t="s">
        <v>277</v>
      </c>
      <c r="P80" s="434" t="s">
        <v>422</v>
      </c>
      <c r="Q80" s="429">
        <f t="shared" ref="Q80:W80" si="72">SUM(Q75:Q79)</f>
        <v>0</v>
      </c>
      <c r="R80" s="185">
        <f t="shared" si="72"/>
        <v>0</v>
      </c>
      <c r="S80" s="185">
        <f t="shared" si="72"/>
        <v>0</v>
      </c>
      <c r="T80" s="185">
        <f t="shared" si="72"/>
        <v>0</v>
      </c>
      <c r="U80" s="185">
        <f t="shared" si="72"/>
        <v>0</v>
      </c>
      <c r="V80" s="185">
        <f t="shared" si="72"/>
        <v>0</v>
      </c>
      <c r="W80" s="185">
        <f t="shared" si="72"/>
        <v>0</v>
      </c>
      <c r="X80" s="498">
        <f t="shared" si="70"/>
        <v>0</v>
      </c>
    </row>
    <row r="81" spans="2:24" hidden="1" outlineLevel="1" x14ac:dyDescent="0.3">
      <c r="B81" s="489">
        <v>7</v>
      </c>
      <c r="C81" s="236" t="s">
        <v>116</v>
      </c>
      <c r="D81" s="433" t="s">
        <v>422</v>
      </c>
      <c r="E81" s="120"/>
      <c r="F81" s="90"/>
      <c r="G81" s="90"/>
      <c r="H81" s="90"/>
      <c r="I81" s="90"/>
      <c r="J81" s="90"/>
      <c r="K81" s="90"/>
      <c r="L81" s="180">
        <f t="shared" si="69"/>
        <v>0</v>
      </c>
      <c r="N81" s="489">
        <v>7</v>
      </c>
      <c r="O81" s="236" t="s">
        <v>116</v>
      </c>
      <c r="P81" s="433" t="s">
        <v>422</v>
      </c>
      <c r="Q81" s="94"/>
      <c r="R81" s="94"/>
      <c r="S81" s="94"/>
      <c r="T81" s="94"/>
      <c r="U81" s="94"/>
      <c r="V81" s="94"/>
      <c r="W81" s="94"/>
      <c r="X81" s="180">
        <f t="shared" si="70"/>
        <v>0</v>
      </c>
    </row>
    <row r="82" spans="2:24" hidden="1" outlineLevel="1" x14ac:dyDescent="0.3">
      <c r="B82" s="489">
        <v>8</v>
      </c>
      <c r="C82" s="236" t="s">
        <v>291</v>
      </c>
      <c r="D82" s="433" t="s">
        <v>422</v>
      </c>
      <c r="E82" s="120"/>
      <c r="F82" s="90"/>
      <c r="G82" s="90"/>
      <c r="H82" s="90"/>
      <c r="I82" s="90"/>
      <c r="J82" s="90"/>
      <c r="K82" s="90"/>
      <c r="L82" s="180">
        <f t="shared" si="69"/>
        <v>0</v>
      </c>
      <c r="N82" s="489">
        <v>8</v>
      </c>
      <c r="O82" s="236" t="s">
        <v>291</v>
      </c>
      <c r="P82" s="433" t="s">
        <v>422</v>
      </c>
      <c r="Q82" s="94"/>
      <c r="R82" s="94"/>
      <c r="S82" s="94"/>
      <c r="T82" s="94"/>
      <c r="U82" s="94"/>
      <c r="V82" s="94"/>
      <c r="W82" s="94"/>
      <c r="X82" s="180">
        <f t="shared" si="70"/>
        <v>0</v>
      </c>
    </row>
    <row r="83" spans="2:24" hidden="1" outlineLevel="1" x14ac:dyDescent="0.3">
      <c r="B83" s="489">
        <v>9</v>
      </c>
      <c r="C83" s="236" t="s">
        <v>293</v>
      </c>
      <c r="D83" s="433" t="s">
        <v>422</v>
      </c>
      <c r="E83" s="120"/>
      <c r="F83" s="90"/>
      <c r="G83" s="90"/>
      <c r="H83" s="90"/>
      <c r="I83" s="90"/>
      <c r="J83" s="90"/>
      <c r="K83" s="90"/>
      <c r="L83" s="180">
        <f t="shared" si="69"/>
        <v>0</v>
      </c>
      <c r="N83" s="489">
        <v>9</v>
      </c>
      <c r="O83" s="236" t="s">
        <v>293</v>
      </c>
      <c r="P83" s="433" t="s">
        <v>422</v>
      </c>
      <c r="Q83" s="94"/>
      <c r="R83" s="94"/>
      <c r="S83" s="94"/>
      <c r="T83" s="94"/>
      <c r="U83" s="94"/>
      <c r="V83" s="94"/>
      <c r="W83" s="94"/>
      <c r="X83" s="180">
        <f t="shared" si="70"/>
        <v>0</v>
      </c>
    </row>
    <row r="84" spans="2:24" hidden="1" outlineLevel="1" x14ac:dyDescent="0.3">
      <c r="B84" s="489">
        <v>10</v>
      </c>
      <c r="C84" s="236" t="s">
        <v>9</v>
      </c>
      <c r="D84" s="433" t="s">
        <v>422</v>
      </c>
      <c r="E84" s="120"/>
      <c r="F84" s="90"/>
      <c r="G84" s="90"/>
      <c r="H84" s="90"/>
      <c r="I84" s="90"/>
      <c r="J84" s="90"/>
      <c r="K84" s="90"/>
      <c r="L84" s="180">
        <f t="shared" si="69"/>
        <v>0</v>
      </c>
      <c r="N84" s="489">
        <v>10</v>
      </c>
      <c r="O84" s="236" t="s">
        <v>9</v>
      </c>
      <c r="P84" s="433" t="s">
        <v>422</v>
      </c>
      <c r="Q84" s="94"/>
      <c r="R84" s="94"/>
      <c r="S84" s="94"/>
      <c r="T84" s="94"/>
      <c r="U84" s="94"/>
      <c r="V84" s="94"/>
      <c r="W84" s="94"/>
      <c r="X84" s="180">
        <f t="shared" si="70"/>
        <v>0</v>
      </c>
    </row>
    <row r="85" spans="2:24" hidden="1" outlineLevel="1" x14ac:dyDescent="0.3">
      <c r="B85" s="489">
        <v>11</v>
      </c>
      <c r="C85" s="236" t="s">
        <v>306</v>
      </c>
      <c r="D85" s="433" t="s">
        <v>422</v>
      </c>
      <c r="E85" s="120"/>
      <c r="F85" s="90"/>
      <c r="G85" s="90"/>
      <c r="H85" s="90"/>
      <c r="I85" s="90"/>
      <c r="J85" s="90"/>
      <c r="K85" s="90"/>
      <c r="L85" s="180">
        <f t="shared" si="69"/>
        <v>0</v>
      </c>
      <c r="N85" s="489">
        <v>11</v>
      </c>
      <c r="O85" s="236" t="s">
        <v>306</v>
      </c>
      <c r="P85" s="433" t="s">
        <v>422</v>
      </c>
      <c r="Q85" s="94"/>
      <c r="R85" s="94"/>
      <c r="S85" s="94"/>
      <c r="T85" s="94"/>
      <c r="U85" s="94"/>
      <c r="V85" s="94"/>
      <c r="W85" s="94"/>
      <c r="X85" s="180">
        <f t="shared" si="70"/>
        <v>0</v>
      </c>
    </row>
    <row r="86" spans="2:24" hidden="1" outlineLevel="1" x14ac:dyDescent="0.3">
      <c r="B86" s="489">
        <v>12</v>
      </c>
      <c r="C86" s="234" t="s">
        <v>308</v>
      </c>
      <c r="D86" s="434" t="s">
        <v>422</v>
      </c>
      <c r="E86" s="429">
        <f t="shared" ref="E86:K86" si="73">SUM(E81:E85)</f>
        <v>0</v>
      </c>
      <c r="F86" s="186">
        <f t="shared" si="73"/>
        <v>0</v>
      </c>
      <c r="G86" s="186">
        <f t="shared" si="73"/>
        <v>0</v>
      </c>
      <c r="H86" s="186">
        <f t="shared" si="73"/>
        <v>0</v>
      </c>
      <c r="I86" s="186">
        <f t="shared" si="73"/>
        <v>0</v>
      </c>
      <c r="J86" s="186">
        <f t="shared" si="73"/>
        <v>0</v>
      </c>
      <c r="K86" s="186">
        <f t="shared" si="73"/>
        <v>0</v>
      </c>
      <c r="L86" s="499">
        <f t="shared" si="69"/>
        <v>0</v>
      </c>
      <c r="N86" s="489">
        <v>12</v>
      </c>
      <c r="O86" s="358" t="s">
        <v>308</v>
      </c>
      <c r="P86" s="434" t="s">
        <v>422</v>
      </c>
      <c r="Q86" s="429">
        <f t="shared" ref="Q86:W86" si="74">SUM(Q81:Q85)</f>
        <v>0</v>
      </c>
      <c r="R86" s="186">
        <f t="shared" si="74"/>
        <v>0</v>
      </c>
      <c r="S86" s="186">
        <f t="shared" si="74"/>
        <v>0</v>
      </c>
      <c r="T86" s="186">
        <f t="shared" si="74"/>
        <v>0</v>
      </c>
      <c r="U86" s="186">
        <f t="shared" si="74"/>
        <v>0</v>
      </c>
      <c r="V86" s="186">
        <f t="shared" si="74"/>
        <v>0</v>
      </c>
      <c r="W86" s="186">
        <f t="shared" si="74"/>
        <v>0</v>
      </c>
      <c r="X86" s="499">
        <f t="shared" si="70"/>
        <v>0</v>
      </c>
    </row>
    <row r="87" spans="2:24" ht="14.5" hidden="1" outlineLevel="1" thickBot="1" x14ac:dyDescent="0.35">
      <c r="B87" s="490">
        <v>13</v>
      </c>
      <c r="C87" s="475" t="s">
        <v>282</v>
      </c>
      <c r="D87" s="435" t="s">
        <v>422</v>
      </c>
      <c r="E87" s="179">
        <f>-E80-E86</f>
        <v>0</v>
      </c>
      <c r="F87" s="179">
        <f t="shared" ref="F87" si="75">-F80-F86</f>
        <v>0</v>
      </c>
      <c r="G87" s="179">
        <f t="shared" ref="G87" si="76">-G80-G86</f>
        <v>0</v>
      </c>
      <c r="H87" s="179">
        <f t="shared" ref="H87" si="77">-H80-H86</f>
        <v>0</v>
      </c>
      <c r="I87" s="179">
        <f t="shared" ref="I87" si="78">-I80-I86</f>
        <v>0</v>
      </c>
      <c r="J87" s="179">
        <f t="shared" ref="J87" si="79">-J80-J86</f>
        <v>0</v>
      </c>
      <c r="K87" s="179">
        <f t="shared" ref="K87" si="80">-K80-K86</f>
        <v>0</v>
      </c>
      <c r="L87" s="500">
        <f t="shared" ref="L87" si="81">SUM(E87:K87)</f>
        <v>0</v>
      </c>
      <c r="N87" s="490">
        <v>13</v>
      </c>
      <c r="O87" s="475" t="s">
        <v>282</v>
      </c>
      <c r="P87" s="435" t="s">
        <v>422</v>
      </c>
      <c r="Q87" s="179">
        <f>-Q80-Q86</f>
        <v>0</v>
      </c>
      <c r="R87" s="179">
        <f t="shared" ref="R87" si="82">-R80-R86</f>
        <v>0</v>
      </c>
      <c r="S87" s="179">
        <f t="shared" ref="S87" si="83">-S80-S86</f>
        <v>0</v>
      </c>
      <c r="T87" s="179">
        <f t="shared" ref="T87" si="84">-T80-T86</f>
        <v>0</v>
      </c>
      <c r="U87" s="179">
        <f t="shared" ref="U87" si="85">-U80-U86</f>
        <v>0</v>
      </c>
      <c r="V87" s="179">
        <f t="shared" ref="V87" si="86">-V80-V86</f>
        <v>0</v>
      </c>
      <c r="W87" s="179">
        <f t="shared" ref="W87" si="87">-W80-W86</f>
        <v>0</v>
      </c>
      <c r="X87" s="500">
        <f t="shared" si="70"/>
        <v>0</v>
      </c>
    </row>
    <row r="88" spans="2:24" ht="14.5" hidden="1" outlineLevel="1" thickBot="1" x14ac:dyDescent="0.35"/>
    <row r="89" spans="2:24" hidden="1" outlineLevel="1" x14ac:dyDescent="0.3">
      <c r="B89" s="692">
        <f>B72</f>
        <v>2024</v>
      </c>
      <c r="C89" s="693"/>
      <c r="D89" s="430"/>
      <c r="E89" s="689" t="str">
        <f>LEFT(E72,4)-1&amp;" UY"</f>
        <v>2019 UY</v>
      </c>
      <c r="F89" s="690"/>
      <c r="G89" s="690"/>
      <c r="H89" s="690"/>
      <c r="I89" s="690"/>
      <c r="J89" s="690"/>
      <c r="K89" s="690"/>
      <c r="L89" s="691"/>
      <c r="N89" s="650">
        <f>N72</f>
        <v>2023</v>
      </c>
      <c r="O89" s="651"/>
      <c r="P89" s="430"/>
      <c r="Q89" s="689" t="str">
        <f>LEFT(Q72,4)-1&amp;" UY"</f>
        <v>2018 UY</v>
      </c>
      <c r="R89" s="690"/>
      <c r="S89" s="690"/>
      <c r="T89" s="690"/>
      <c r="U89" s="690"/>
      <c r="V89" s="690"/>
      <c r="W89" s="690"/>
      <c r="X89" s="691"/>
    </row>
    <row r="90" spans="2:24" hidden="1" outlineLevel="1" x14ac:dyDescent="0.3">
      <c r="B90" s="694"/>
      <c r="C90" s="695"/>
      <c r="D90" s="431" t="s">
        <v>144</v>
      </c>
      <c r="E90" s="317" t="s">
        <v>416</v>
      </c>
      <c r="F90" s="316" t="s">
        <v>417</v>
      </c>
      <c r="G90" s="316" t="s">
        <v>418</v>
      </c>
      <c r="H90" s="337" t="s">
        <v>419</v>
      </c>
      <c r="I90" s="337" t="s">
        <v>420</v>
      </c>
      <c r="J90" s="337" t="s">
        <v>421</v>
      </c>
      <c r="K90" s="316" t="s">
        <v>238</v>
      </c>
      <c r="L90" s="329" t="s">
        <v>46</v>
      </c>
      <c r="N90" s="652"/>
      <c r="O90" s="653"/>
      <c r="P90" s="431" t="s">
        <v>144</v>
      </c>
      <c r="Q90" s="317" t="s">
        <v>416</v>
      </c>
      <c r="R90" s="316" t="s">
        <v>417</v>
      </c>
      <c r="S90" s="316" t="s">
        <v>418</v>
      </c>
      <c r="T90" s="337" t="s">
        <v>419</v>
      </c>
      <c r="U90" s="337" t="s">
        <v>420</v>
      </c>
      <c r="V90" s="337" t="s">
        <v>421</v>
      </c>
      <c r="W90" s="316" t="s">
        <v>238</v>
      </c>
      <c r="X90" s="329" t="s">
        <v>46</v>
      </c>
    </row>
    <row r="91" spans="2:24" hidden="1" outlineLevel="1" x14ac:dyDescent="0.3">
      <c r="B91" s="696"/>
      <c r="C91" s="697"/>
      <c r="D91" s="432"/>
      <c r="E91" s="317" t="s">
        <v>377</v>
      </c>
      <c r="F91" s="316" t="s">
        <v>378</v>
      </c>
      <c r="G91" s="316" t="s">
        <v>379</v>
      </c>
      <c r="H91" s="337" t="s">
        <v>380</v>
      </c>
      <c r="I91" s="337" t="s">
        <v>381</v>
      </c>
      <c r="J91" s="337" t="s">
        <v>382</v>
      </c>
      <c r="K91" s="316" t="s">
        <v>383</v>
      </c>
      <c r="L91" s="329" t="s">
        <v>384</v>
      </c>
      <c r="N91" s="654"/>
      <c r="O91" s="655"/>
      <c r="P91" s="432"/>
      <c r="Q91" s="317" t="s">
        <v>377</v>
      </c>
      <c r="R91" s="316" t="s">
        <v>378</v>
      </c>
      <c r="S91" s="316" t="s">
        <v>379</v>
      </c>
      <c r="T91" s="337" t="s">
        <v>380</v>
      </c>
      <c r="U91" s="337" t="s">
        <v>381</v>
      </c>
      <c r="V91" s="337" t="s">
        <v>382</v>
      </c>
      <c r="W91" s="316" t="s">
        <v>383</v>
      </c>
      <c r="X91" s="329" t="s">
        <v>384</v>
      </c>
    </row>
    <row r="92" spans="2:24" hidden="1" outlineLevel="1" x14ac:dyDescent="0.3">
      <c r="B92" s="489">
        <v>1</v>
      </c>
      <c r="C92" s="236" t="s">
        <v>247</v>
      </c>
      <c r="D92" s="433" t="s">
        <v>422</v>
      </c>
      <c r="E92" s="120"/>
      <c r="F92" s="90"/>
      <c r="G92" s="90"/>
      <c r="H92" s="90"/>
      <c r="I92" s="90"/>
      <c r="J92" s="90"/>
      <c r="K92" s="90"/>
      <c r="L92" s="497">
        <f t="shared" ref="L92:L103" si="88">SUM(E92:K92)</f>
        <v>0</v>
      </c>
      <c r="N92" s="489">
        <v>1</v>
      </c>
      <c r="O92" s="236" t="s">
        <v>247</v>
      </c>
      <c r="P92" s="433" t="s">
        <v>422</v>
      </c>
      <c r="Q92" s="94"/>
      <c r="R92" s="94"/>
      <c r="S92" s="94"/>
      <c r="T92" s="94"/>
      <c r="U92" s="94"/>
      <c r="V92" s="94"/>
      <c r="W92" s="94"/>
      <c r="X92" s="497">
        <f t="shared" ref="X92:X104" si="89">SUM(Q92:W92)</f>
        <v>0</v>
      </c>
    </row>
    <row r="93" spans="2:24" hidden="1" outlineLevel="1" x14ac:dyDescent="0.3">
      <c r="B93" s="489">
        <v>2</v>
      </c>
      <c r="C93" s="236" t="s">
        <v>423</v>
      </c>
      <c r="D93" s="433" t="s">
        <v>422</v>
      </c>
      <c r="E93" s="120"/>
      <c r="F93" s="90"/>
      <c r="G93" s="90"/>
      <c r="H93" s="90"/>
      <c r="I93" s="90"/>
      <c r="J93" s="90"/>
      <c r="K93" s="90"/>
      <c r="L93" s="497">
        <f t="shared" si="88"/>
        <v>0</v>
      </c>
      <c r="N93" s="489">
        <v>2</v>
      </c>
      <c r="O93" s="236" t="s">
        <v>423</v>
      </c>
      <c r="P93" s="433" t="s">
        <v>422</v>
      </c>
      <c r="Q93" s="94"/>
      <c r="R93" s="94"/>
      <c r="S93" s="94"/>
      <c r="T93" s="94"/>
      <c r="U93" s="94"/>
      <c r="V93" s="94"/>
      <c r="W93" s="94"/>
      <c r="X93" s="497">
        <f t="shared" si="89"/>
        <v>0</v>
      </c>
    </row>
    <row r="94" spans="2:24" hidden="1" outlineLevel="1" x14ac:dyDescent="0.3">
      <c r="B94" s="489">
        <v>3</v>
      </c>
      <c r="C94" s="236" t="s">
        <v>8</v>
      </c>
      <c r="D94" s="433" t="s">
        <v>422</v>
      </c>
      <c r="E94" s="120"/>
      <c r="F94" s="90"/>
      <c r="G94" s="90"/>
      <c r="H94" s="90"/>
      <c r="I94" s="90"/>
      <c r="J94" s="90"/>
      <c r="K94" s="90"/>
      <c r="L94" s="180">
        <f t="shared" si="88"/>
        <v>0</v>
      </c>
      <c r="N94" s="489">
        <v>3</v>
      </c>
      <c r="O94" s="236" t="s">
        <v>8</v>
      </c>
      <c r="P94" s="433" t="s">
        <v>422</v>
      </c>
      <c r="Q94" s="94"/>
      <c r="R94" s="94"/>
      <c r="S94" s="94"/>
      <c r="T94" s="94"/>
      <c r="U94" s="94"/>
      <c r="V94" s="94"/>
      <c r="W94" s="94"/>
      <c r="X94" s="180">
        <f t="shared" si="89"/>
        <v>0</v>
      </c>
    </row>
    <row r="95" spans="2:24" hidden="1" outlineLevel="1" x14ac:dyDescent="0.3">
      <c r="B95" s="489">
        <v>4</v>
      </c>
      <c r="C95" s="236" t="s">
        <v>114</v>
      </c>
      <c r="D95" s="433" t="s">
        <v>422</v>
      </c>
      <c r="E95" s="120"/>
      <c r="F95" s="90"/>
      <c r="G95" s="90"/>
      <c r="H95" s="90"/>
      <c r="I95" s="90"/>
      <c r="J95" s="90"/>
      <c r="K95" s="90"/>
      <c r="L95" s="180">
        <f t="shared" si="88"/>
        <v>0</v>
      </c>
      <c r="N95" s="489">
        <v>4</v>
      </c>
      <c r="O95" s="236" t="s">
        <v>114</v>
      </c>
      <c r="P95" s="433" t="s">
        <v>422</v>
      </c>
      <c r="Q95" s="94"/>
      <c r="R95" s="94"/>
      <c r="S95" s="94"/>
      <c r="T95" s="94"/>
      <c r="U95" s="94"/>
      <c r="V95" s="94"/>
      <c r="W95" s="94"/>
      <c r="X95" s="180">
        <f t="shared" si="89"/>
        <v>0</v>
      </c>
    </row>
    <row r="96" spans="2:24" hidden="1" outlineLevel="1" x14ac:dyDescent="0.3">
      <c r="B96" s="489">
        <v>5</v>
      </c>
      <c r="C96" s="236" t="s">
        <v>115</v>
      </c>
      <c r="D96" s="433" t="s">
        <v>422</v>
      </c>
      <c r="E96" s="120"/>
      <c r="F96" s="90"/>
      <c r="G96" s="90"/>
      <c r="H96" s="90"/>
      <c r="I96" s="90"/>
      <c r="J96" s="90"/>
      <c r="K96" s="90"/>
      <c r="L96" s="180">
        <f t="shared" si="88"/>
        <v>0</v>
      </c>
      <c r="N96" s="489">
        <v>5</v>
      </c>
      <c r="O96" s="236" t="s">
        <v>115</v>
      </c>
      <c r="P96" s="433" t="s">
        <v>422</v>
      </c>
      <c r="Q96" s="94"/>
      <c r="R96" s="94"/>
      <c r="S96" s="94"/>
      <c r="T96" s="94"/>
      <c r="U96" s="94"/>
      <c r="V96" s="94"/>
      <c r="W96" s="94"/>
      <c r="X96" s="180">
        <f t="shared" si="89"/>
        <v>0</v>
      </c>
    </row>
    <row r="97" spans="2:24" hidden="1" outlineLevel="1" x14ac:dyDescent="0.3">
      <c r="B97" s="489">
        <v>6</v>
      </c>
      <c r="C97" s="234" t="s">
        <v>277</v>
      </c>
      <c r="D97" s="434" t="s">
        <v>422</v>
      </c>
      <c r="E97" s="429">
        <f t="shared" ref="E97:K97" si="90">SUM(E92:E96)</f>
        <v>0</v>
      </c>
      <c r="F97" s="185">
        <f t="shared" si="90"/>
        <v>0</v>
      </c>
      <c r="G97" s="185">
        <f t="shared" si="90"/>
        <v>0</v>
      </c>
      <c r="H97" s="185">
        <f t="shared" si="90"/>
        <v>0</v>
      </c>
      <c r="I97" s="185">
        <f t="shared" si="90"/>
        <v>0</v>
      </c>
      <c r="J97" s="185">
        <f t="shared" si="90"/>
        <v>0</v>
      </c>
      <c r="K97" s="185">
        <f t="shared" si="90"/>
        <v>0</v>
      </c>
      <c r="L97" s="498">
        <f t="shared" si="88"/>
        <v>0</v>
      </c>
      <c r="N97" s="489">
        <v>6</v>
      </c>
      <c r="O97" s="234" t="s">
        <v>277</v>
      </c>
      <c r="P97" s="434" t="s">
        <v>422</v>
      </c>
      <c r="Q97" s="429">
        <f t="shared" ref="Q97:W97" si="91">SUM(Q92:Q96)</f>
        <v>0</v>
      </c>
      <c r="R97" s="185">
        <f t="shared" si="91"/>
        <v>0</v>
      </c>
      <c r="S97" s="185">
        <f t="shared" si="91"/>
        <v>0</v>
      </c>
      <c r="T97" s="185">
        <f t="shared" si="91"/>
        <v>0</v>
      </c>
      <c r="U97" s="185">
        <f t="shared" si="91"/>
        <v>0</v>
      </c>
      <c r="V97" s="185">
        <f t="shared" si="91"/>
        <v>0</v>
      </c>
      <c r="W97" s="185">
        <f t="shared" si="91"/>
        <v>0</v>
      </c>
      <c r="X97" s="498">
        <f t="shared" si="89"/>
        <v>0</v>
      </c>
    </row>
    <row r="98" spans="2:24" hidden="1" outlineLevel="1" x14ac:dyDescent="0.3">
      <c r="B98" s="489">
        <v>7</v>
      </c>
      <c r="C98" s="236" t="s">
        <v>116</v>
      </c>
      <c r="D98" s="433" t="s">
        <v>422</v>
      </c>
      <c r="E98" s="120"/>
      <c r="F98" s="90"/>
      <c r="G98" s="90"/>
      <c r="H98" s="90"/>
      <c r="I98" s="90"/>
      <c r="J98" s="90"/>
      <c r="K98" s="90"/>
      <c r="L98" s="180">
        <f t="shared" si="88"/>
        <v>0</v>
      </c>
      <c r="N98" s="489">
        <v>7</v>
      </c>
      <c r="O98" s="236" t="s">
        <v>116</v>
      </c>
      <c r="P98" s="433" t="s">
        <v>422</v>
      </c>
      <c r="Q98" s="94"/>
      <c r="R98" s="94"/>
      <c r="S98" s="94"/>
      <c r="T98" s="94"/>
      <c r="U98" s="94"/>
      <c r="V98" s="94"/>
      <c r="W98" s="94"/>
      <c r="X98" s="180">
        <f t="shared" si="89"/>
        <v>0</v>
      </c>
    </row>
    <row r="99" spans="2:24" hidden="1" outlineLevel="1" x14ac:dyDescent="0.3">
      <c r="B99" s="489">
        <v>8</v>
      </c>
      <c r="C99" s="236" t="s">
        <v>291</v>
      </c>
      <c r="D99" s="433" t="s">
        <v>422</v>
      </c>
      <c r="E99" s="120"/>
      <c r="F99" s="90"/>
      <c r="G99" s="90"/>
      <c r="H99" s="90"/>
      <c r="I99" s="90"/>
      <c r="J99" s="90"/>
      <c r="K99" s="90"/>
      <c r="L99" s="180">
        <f t="shared" si="88"/>
        <v>0</v>
      </c>
      <c r="N99" s="489">
        <v>8</v>
      </c>
      <c r="O99" s="236" t="s">
        <v>291</v>
      </c>
      <c r="P99" s="433" t="s">
        <v>422</v>
      </c>
      <c r="Q99" s="94"/>
      <c r="R99" s="94"/>
      <c r="S99" s="94"/>
      <c r="T99" s="94"/>
      <c r="U99" s="94"/>
      <c r="V99" s="94"/>
      <c r="W99" s="94"/>
      <c r="X99" s="180">
        <f t="shared" si="89"/>
        <v>0</v>
      </c>
    </row>
    <row r="100" spans="2:24" hidden="1" outlineLevel="1" x14ac:dyDescent="0.3">
      <c r="B100" s="489">
        <v>9</v>
      </c>
      <c r="C100" s="236" t="s">
        <v>293</v>
      </c>
      <c r="D100" s="433" t="s">
        <v>422</v>
      </c>
      <c r="E100" s="120"/>
      <c r="F100" s="90"/>
      <c r="G100" s="90"/>
      <c r="H100" s="90"/>
      <c r="I100" s="90"/>
      <c r="J100" s="90"/>
      <c r="K100" s="90"/>
      <c r="L100" s="180">
        <f t="shared" si="88"/>
        <v>0</v>
      </c>
      <c r="N100" s="489">
        <v>9</v>
      </c>
      <c r="O100" s="236" t="s">
        <v>293</v>
      </c>
      <c r="P100" s="433" t="s">
        <v>422</v>
      </c>
      <c r="Q100" s="94"/>
      <c r="R100" s="94"/>
      <c r="S100" s="94"/>
      <c r="T100" s="94"/>
      <c r="U100" s="94"/>
      <c r="V100" s="94"/>
      <c r="W100" s="94"/>
      <c r="X100" s="180">
        <f t="shared" si="89"/>
        <v>0</v>
      </c>
    </row>
    <row r="101" spans="2:24" hidden="1" outlineLevel="1" x14ac:dyDescent="0.3">
      <c r="B101" s="489">
        <v>10</v>
      </c>
      <c r="C101" s="236" t="s">
        <v>9</v>
      </c>
      <c r="D101" s="433" t="s">
        <v>422</v>
      </c>
      <c r="E101" s="120"/>
      <c r="F101" s="90"/>
      <c r="G101" s="90"/>
      <c r="H101" s="90"/>
      <c r="I101" s="90"/>
      <c r="J101" s="90"/>
      <c r="K101" s="90"/>
      <c r="L101" s="180">
        <f t="shared" si="88"/>
        <v>0</v>
      </c>
      <c r="N101" s="489">
        <v>10</v>
      </c>
      <c r="O101" s="236" t="s">
        <v>9</v>
      </c>
      <c r="P101" s="433" t="s">
        <v>422</v>
      </c>
      <c r="Q101" s="94"/>
      <c r="R101" s="94"/>
      <c r="S101" s="94"/>
      <c r="T101" s="94"/>
      <c r="U101" s="94"/>
      <c r="V101" s="94"/>
      <c r="W101" s="94"/>
      <c r="X101" s="180">
        <f t="shared" si="89"/>
        <v>0</v>
      </c>
    </row>
    <row r="102" spans="2:24" hidden="1" outlineLevel="1" x14ac:dyDescent="0.3">
      <c r="B102" s="489">
        <v>11</v>
      </c>
      <c r="C102" s="236" t="s">
        <v>306</v>
      </c>
      <c r="D102" s="433" t="s">
        <v>422</v>
      </c>
      <c r="E102" s="120"/>
      <c r="F102" s="90"/>
      <c r="G102" s="90"/>
      <c r="H102" s="90"/>
      <c r="I102" s="90"/>
      <c r="J102" s="90"/>
      <c r="K102" s="90"/>
      <c r="L102" s="180">
        <f t="shared" si="88"/>
        <v>0</v>
      </c>
      <c r="N102" s="489">
        <v>11</v>
      </c>
      <c r="O102" s="236" t="s">
        <v>306</v>
      </c>
      <c r="P102" s="433" t="s">
        <v>422</v>
      </c>
      <c r="Q102" s="94"/>
      <c r="R102" s="94"/>
      <c r="S102" s="94"/>
      <c r="T102" s="94"/>
      <c r="U102" s="94"/>
      <c r="V102" s="94"/>
      <c r="W102" s="94"/>
      <c r="X102" s="180">
        <f t="shared" si="89"/>
        <v>0</v>
      </c>
    </row>
    <row r="103" spans="2:24" hidden="1" outlineLevel="1" x14ac:dyDescent="0.3">
      <c r="B103" s="489">
        <v>12</v>
      </c>
      <c r="C103" s="234" t="s">
        <v>308</v>
      </c>
      <c r="D103" s="434" t="s">
        <v>422</v>
      </c>
      <c r="E103" s="429">
        <f t="shared" ref="E103:K103" si="92">SUM(E98:E102)</f>
        <v>0</v>
      </c>
      <c r="F103" s="186">
        <f t="shared" si="92"/>
        <v>0</v>
      </c>
      <c r="G103" s="186">
        <f t="shared" si="92"/>
        <v>0</v>
      </c>
      <c r="H103" s="186">
        <f t="shared" si="92"/>
        <v>0</v>
      </c>
      <c r="I103" s="186">
        <f t="shared" si="92"/>
        <v>0</v>
      </c>
      <c r="J103" s="186">
        <f t="shared" si="92"/>
        <v>0</v>
      </c>
      <c r="K103" s="186">
        <f t="shared" si="92"/>
        <v>0</v>
      </c>
      <c r="L103" s="499">
        <f t="shared" si="88"/>
        <v>0</v>
      </c>
      <c r="N103" s="489">
        <v>12</v>
      </c>
      <c r="O103" s="358" t="s">
        <v>308</v>
      </c>
      <c r="P103" s="434" t="s">
        <v>422</v>
      </c>
      <c r="Q103" s="429">
        <f t="shared" ref="Q103:W103" si="93">SUM(Q98:Q102)</f>
        <v>0</v>
      </c>
      <c r="R103" s="186">
        <f t="shared" si="93"/>
        <v>0</v>
      </c>
      <c r="S103" s="186">
        <f t="shared" si="93"/>
        <v>0</v>
      </c>
      <c r="T103" s="186">
        <f t="shared" si="93"/>
        <v>0</v>
      </c>
      <c r="U103" s="186">
        <f t="shared" si="93"/>
        <v>0</v>
      </c>
      <c r="V103" s="186">
        <f t="shared" si="93"/>
        <v>0</v>
      </c>
      <c r="W103" s="186">
        <f t="shared" si="93"/>
        <v>0</v>
      </c>
      <c r="X103" s="499">
        <f t="shared" si="89"/>
        <v>0</v>
      </c>
    </row>
    <row r="104" spans="2:24" ht="14.5" hidden="1" outlineLevel="1" thickBot="1" x14ac:dyDescent="0.35">
      <c r="B104" s="490">
        <v>13</v>
      </c>
      <c r="C104" s="475" t="s">
        <v>282</v>
      </c>
      <c r="D104" s="435" t="s">
        <v>422</v>
      </c>
      <c r="E104" s="179">
        <f>-E97-E103</f>
        <v>0</v>
      </c>
      <c r="F104" s="179">
        <f t="shared" ref="F104" si="94">-F97-F103</f>
        <v>0</v>
      </c>
      <c r="G104" s="179">
        <f t="shared" ref="G104" si="95">-G97-G103</f>
        <v>0</v>
      </c>
      <c r="H104" s="179">
        <f t="shared" ref="H104" si="96">-H97-H103</f>
        <v>0</v>
      </c>
      <c r="I104" s="179">
        <f t="shared" ref="I104" si="97">-I97-I103</f>
        <v>0</v>
      </c>
      <c r="J104" s="179">
        <f t="shared" ref="J104" si="98">-J97-J103</f>
        <v>0</v>
      </c>
      <c r="K104" s="179">
        <f t="shared" ref="K104" si="99">-K97-K103</f>
        <v>0</v>
      </c>
      <c r="L104" s="500">
        <f t="shared" ref="L104" si="100">SUM(E104:K104)</f>
        <v>0</v>
      </c>
      <c r="N104" s="490">
        <v>13</v>
      </c>
      <c r="O104" s="475" t="s">
        <v>282</v>
      </c>
      <c r="P104" s="435" t="s">
        <v>422</v>
      </c>
      <c r="Q104" s="179">
        <f>-Q97-Q103</f>
        <v>0</v>
      </c>
      <c r="R104" s="179">
        <f t="shared" ref="R104" si="101">-R97-R103</f>
        <v>0</v>
      </c>
      <c r="S104" s="179">
        <f t="shared" ref="S104" si="102">-S97-S103</f>
        <v>0</v>
      </c>
      <c r="T104" s="179">
        <f t="shared" ref="T104" si="103">-T97-T103</f>
        <v>0</v>
      </c>
      <c r="U104" s="179">
        <f t="shared" ref="U104" si="104">-U97-U103</f>
        <v>0</v>
      </c>
      <c r="V104" s="179">
        <f t="shared" ref="V104" si="105">-V97-V103</f>
        <v>0</v>
      </c>
      <c r="W104" s="179">
        <f t="shared" ref="W104" si="106">-W97-W103</f>
        <v>0</v>
      </c>
      <c r="X104" s="500">
        <f t="shared" si="89"/>
        <v>0</v>
      </c>
    </row>
    <row r="105" spans="2:24" ht="14.5" hidden="1" outlineLevel="1" thickBot="1" x14ac:dyDescent="0.35"/>
    <row r="106" spans="2:24" hidden="1" outlineLevel="1" x14ac:dyDescent="0.3">
      <c r="B106" s="692">
        <f>B89</f>
        <v>2024</v>
      </c>
      <c r="C106" s="693"/>
      <c r="D106" s="430"/>
      <c r="E106" s="689" t="str">
        <f>LEFT(E89,4)-1&amp;" UY"</f>
        <v>2018 UY</v>
      </c>
      <c r="F106" s="690"/>
      <c r="G106" s="690"/>
      <c r="H106" s="690"/>
      <c r="I106" s="690"/>
      <c r="J106" s="690"/>
      <c r="K106" s="690"/>
      <c r="L106" s="691"/>
      <c r="N106" s="650">
        <f>N89</f>
        <v>2023</v>
      </c>
      <c r="O106" s="651"/>
      <c r="P106" s="430"/>
      <c r="Q106" s="689" t="str">
        <f>LEFT(Q89,4)-1&amp;" UY"</f>
        <v>2017 UY</v>
      </c>
      <c r="R106" s="690"/>
      <c r="S106" s="690"/>
      <c r="T106" s="690"/>
      <c r="U106" s="690"/>
      <c r="V106" s="690"/>
      <c r="W106" s="690"/>
      <c r="X106" s="691"/>
    </row>
    <row r="107" spans="2:24" hidden="1" outlineLevel="1" x14ac:dyDescent="0.3">
      <c r="B107" s="694"/>
      <c r="C107" s="695"/>
      <c r="D107" s="431" t="s">
        <v>144</v>
      </c>
      <c r="E107" s="317" t="s">
        <v>416</v>
      </c>
      <c r="F107" s="316" t="s">
        <v>417</v>
      </c>
      <c r="G107" s="316" t="s">
        <v>418</v>
      </c>
      <c r="H107" s="337" t="s">
        <v>419</v>
      </c>
      <c r="I107" s="337" t="s">
        <v>420</v>
      </c>
      <c r="J107" s="337" t="s">
        <v>421</v>
      </c>
      <c r="K107" s="316" t="s">
        <v>238</v>
      </c>
      <c r="L107" s="329" t="s">
        <v>46</v>
      </c>
      <c r="N107" s="652"/>
      <c r="O107" s="653"/>
      <c r="P107" s="431" t="s">
        <v>144</v>
      </c>
      <c r="Q107" s="317" t="s">
        <v>416</v>
      </c>
      <c r="R107" s="316" t="s">
        <v>417</v>
      </c>
      <c r="S107" s="316" t="s">
        <v>418</v>
      </c>
      <c r="T107" s="337" t="s">
        <v>419</v>
      </c>
      <c r="U107" s="337" t="s">
        <v>420</v>
      </c>
      <c r="V107" s="337" t="s">
        <v>421</v>
      </c>
      <c r="W107" s="316" t="s">
        <v>238</v>
      </c>
      <c r="X107" s="329" t="s">
        <v>46</v>
      </c>
    </row>
    <row r="108" spans="2:24" hidden="1" outlineLevel="1" x14ac:dyDescent="0.3">
      <c r="B108" s="696"/>
      <c r="C108" s="697"/>
      <c r="D108" s="432"/>
      <c r="E108" s="317" t="s">
        <v>385</v>
      </c>
      <c r="F108" s="316" t="s">
        <v>386</v>
      </c>
      <c r="G108" s="316" t="s">
        <v>387</v>
      </c>
      <c r="H108" s="337" t="s">
        <v>388</v>
      </c>
      <c r="I108" s="337" t="s">
        <v>424</v>
      </c>
      <c r="J108" s="337" t="s">
        <v>425</v>
      </c>
      <c r="K108" s="316" t="s">
        <v>426</v>
      </c>
      <c r="L108" s="329" t="s">
        <v>427</v>
      </c>
      <c r="N108" s="654"/>
      <c r="O108" s="655"/>
      <c r="P108" s="432"/>
      <c r="Q108" s="317" t="s">
        <v>385</v>
      </c>
      <c r="R108" s="316" t="s">
        <v>386</v>
      </c>
      <c r="S108" s="316" t="s">
        <v>387</v>
      </c>
      <c r="T108" s="337" t="s">
        <v>388</v>
      </c>
      <c r="U108" s="337" t="s">
        <v>424</v>
      </c>
      <c r="V108" s="337" t="s">
        <v>425</v>
      </c>
      <c r="W108" s="316" t="s">
        <v>426</v>
      </c>
      <c r="X108" s="329" t="s">
        <v>427</v>
      </c>
    </row>
    <row r="109" spans="2:24" hidden="1" outlineLevel="1" x14ac:dyDescent="0.3">
      <c r="B109" s="489">
        <v>1</v>
      </c>
      <c r="C109" s="236" t="s">
        <v>247</v>
      </c>
      <c r="D109" s="433" t="s">
        <v>422</v>
      </c>
      <c r="E109" s="120"/>
      <c r="F109" s="90"/>
      <c r="G109" s="90"/>
      <c r="H109" s="90"/>
      <c r="I109" s="90"/>
      <c r="J109" s="90"/>
      <c r="K109" s="90"/>
      <c r="L109" s="497">
        <f t="shared" ref="L109:L120" si="107">SUM(E109:K109)</f>
        <v>0</v>
      </c>
      <c r="N109" s="489">
        <v>1</v>
      </c>
      <c r="O109" s="236" t="s">
        <v>247</v>
      </c>
      <c r="P109" s="433" t="s">
        <v>422</v>
      </c>
      <c r="Q109" s="94"/>
      <c r="R109" s="94"/>
      <c r="S109" s="94"/>
      <c r="T109" s="94"/>
      <c r="U109" s="94"/>
      <c r="V109" s="94"/>
      <c r="W109" s="94"/>
      <c r="X109" s="497">
        <f t="shared" ref="X109:X121" si="108">SUM(Q109:W109)</f>
        <v>0</v>
      </c>
    </row>
    <row r="110" spans="2:24" hidden="1" outlineLevel="1" x14ac:dyDescent="0.3">
      <c r="B110" s="489">
        <v>2</v>
      </c>
      <c r="C110" s="236" t="s">
        <v>423</v>
      </c>
      <c r="D110" s="433" t="s">
        <v>422</v>
      </c>
      <c r="E110" s="120"/>
      <c r="F110" s="90"/>
      <c r="G110" s="90"/>
      <c r="H110" s="90"/>
      <c r="I110" s="90"/>
      <c r="J110" s="90"/>
      <c r="K110" s="90"/>
      <c r="L110" s="497">
        <f t="shared" si="107"/>
        <v>0</v>
      </c>
      <c r="N110" s="489">
        <v>2</v>
      </c>
      <c r="O110" s="236" t="s">
        <v>423</v>
      </c>
      <c r="P110" s="433" t="s">
        <v>422</v>
      </c>
      <c r="Q110" s="94"/>
      <c r="R110" s="94"/>
      <c r="S110" s="94"/>
      <c r="T110" s="94"/>
      <c r="U110" s="94"/>
      <c r="V110" s="94"/>
      <c r="W110" s="94"/>
      <c r="X110" s="497">
        <f t="shared" si="108"/>
        <v>0</v>
      </c>
    </row>
    <row r="111" spans="2:24" hidden="1" outlineLevel="1" x14ac:dyDescent="0.3">
      <c r="B111" s="489">
        <v>3</v>
      </c>
      <c r="C111" s="236" t="s">
        <v>8</v>
      </c>
      <c r="D111" s="433" t="s">
        <v>422</v>
      </c>
      <c r="E111" s="120"/>
      <c r="F111" s="90"/>
      <c r="G111" s="90"/>
      <c r="H111" s="90"/>
      <c r="I111" s="90"/>
      <c r="J111" s="90"/>
      <c r="K111" s="90"/>
      <c r="L111" s="180">
        <f t="shared" si="107"/>
        <v>0</v>
      </c>
      <c r="N111" s="489">
        <v>3</v>
      </c>
      <c r="O111" s="236" t="s">
        <v>8</v>
      </c>
      <c r="P111" s="433" t="s">
        <v>422</v>
      </c>
      <c r="Q111" s="94"/>
      <c r="R111" s="94"/>
      <c r="S111" s="94"/>
      <c r="T111" s="94"/>
      <c r="U111" s="94"/>
      <c r="V111" s="94"/>
      <c r="W111" s="94"/>
      <c r="X111" s="180">
        <f t="shared" si="108"/>
        <v>0</v>
      </c>
    </row>
    <row r="112" spans="2:24" hidden="1" outlineLevel="1" x14ac:dyDescent="0.3">
      <c r="B112" s="489">
        <v>4</v>
      </c>
      <c r="C112" s="236" t="s">
        <v>114</v>
      </c>
      <c r="D112" s="433" t="s">
        <v>422</v>
      </c>
      <c r="E112" s="120"/>
      <c r="F112" s="90"/>
      <c r="G112" s="90"/>
      <c r="H112" s="90"/>
      <c r="I112" s="90"/>
      <c r="J112" s="90"/>
      <c r="K112" s="90"/>
      <c r="L112" s="180">
        <f t="shared" si="107"/>
        <v>0</v>
      </c>
      <c r="N112" s="489">
        <v>4</v>
      </c>
      <c r="O112" s="236" t="s">
        <v>114</v>
      </c>
      <c r="P112" s="433" t="s">
        <v>422</v>
      </c>
      <c r="Q112" s="94"/>
      <c r="R112" s="94"/>
      <c r="S112" s="94"/>
      <c r="T112" s="94"/>
      <c r="U112" s="94"/>
      <c r="V112" s="94"/>
      <c r="W112" s="94"/>
      <c r="X112" s="180">
        <f t="shared" si="108"/>
        <v>0</v>
      </c>
    </row>
    <row r="113" spans="2:24" hidden="1" outlineLevel="1" x14ac:dyDescent="0.3">
      <c r="B113" s="489">
        <v>5</v>
      </c>
      <c r="C113" s="236" t="s">
        <v>115</v>
      </c>
      <c r="D113" s="433" t="s">
        <v>422</v>
      </c>
      <c r="E113" s="120"/>
      <c r="F113" s="90"/>
      <c r="G113" s="90"/>
      <c r="H113" s="90"/>
      <c r="I113" s="90"/>
      <c r="J113" s="90"/>
      <c r="K113" s="90"/>
      <c r="L113" s="180">
        <f t="shared" si="107"/>
        <v>0</v>
      </c>
      <c r="N113" s="489">
        <v>5</v>
      </c>
      <c r="O113" s="236" t="s">
        <v>115</v>
      </c>
      <c r="P113" s="433" t="s">
        <v>422</v>
      </c>
      <c r="Q113" s="94"/>
      <c r="R113" s="94"/>
      <c r="S113" s="94"/>
      <c r="T113" s="94"/>
      <c r="U113" s="94"/>
      <c r="V113" s="94"/>
      <c r="W113" s="94"/>
      <c r="X113" s="180">
        <f t="shared" si="108"/>
        <v>0</v>
      </c>
    </row>
    <row r="114" spans="2:24" hidden="1" outlineLevel="1" x14ac:dyDescent="0.3">
      <c r="B114" s="489">
        <v>6</v>
      </c>
      <c r="C114" s="234" t="s">
        <v>277</v>
      </c>
      <c r="D114" s="434" t="s">
        <v>422</v>
      </c>
      <c r="E114" s="429">
        <f t="shared" ref="E114:K114" si="109">SUM(E109:E113)</f>
        <v>0</v>
      </c>
      <c r="F114" s="185">
        <f t="shared" si="109"/>
        <v>0</v>
      </c>
      <c r="G114" s="185">
        <f t="shared" si="109"/>
        <v>0</v>
      </c>
      <c r="H114" s="185">
        <f t="shared" si="109"/>
        <v>0</v>
      </c>
      <c r="I114" s="185">
        <f t="shared" si="109"/>
        <v>0</v>
      </c>
      <c r="J114" s="185">
        <f t="shared" si="109"/>
        <v>0</v>
      </c>
      <c r="K114" s="185">
        <f t="shared" si="109"/>
        <v>0</v>
      </c>
      <c r="L114" s="498">
        <f t="shared" si="107"/>
        <v>0</v>
      </c>
      <c r="N114" s="489">
        <v>6</v>
      </c>
      <c r="O114" s="234" t="s">
        <v>277</v>
      </c>
      <c r="P114" s="434" t="s">
        <v>422</v>
      </c>
      <c r="Q114" s="429">
        <f t="shared" ref="Q114:W114" si="110">SUM(Q109:Q113)</f>
        <v>0</v>
      </c>
      <c r="R114" s="185">
        <f t="shared" si="110"/>
        <v>0</v>
      </c>
      <c r="S114" s="185">
        <f t="shared" si="110"/>
        <v>0</v>
      </c>
      <c r="T114" s="185">
        <f t="shared" si="110"/>
        <v>0</v>
      </c>
      <c r="U114" s="185">
        <f t="shared" si="110"/>
        <v>0</v>
      </c>
      <c r="V114" s="185">
        <f t="shared" si="110"/>
        <v>0</v>
      </c>
      <c r="W114" s="185">
        <f t="shared" si="110"/>
        <v>0</v>
      </c>
      <c r="X114" s="498">
        <f t="shared" si="108"/>
        <v>0</v>
      </c>
    </row>
    <row r="115" spans="2:24" hidden="1" outlineLevel="1" x14ac:dyDescent="0.3">
      <c r="B115" s="489">
        <v>7</v>
      </c>
      <c r="C115" s="236" t="s">
        <v>116</v>
      </c>
      <c r="D115" s="433" t="s">
        <v>422</v>
      </c>
      <c r="E115" s="120"/>
      <c r="F115" s="90"/>
      <c r="G115" s="90"/>
      <c r="H115" s="90"/>
      <c r="I115" s="90"/>
      <c r="J115" s="90"/>
      <c r="K115" s="90"/>
      <c r="L115" s="180">
        <f t="shared" si="107"/>
        <v>0</v>
      </c>
      <c r="N115" s="489">
        <v>7</v>
      </c>
      <c r="O115" s="236" t="s">
        <v>116</v>
      </c>
      <c r="P115" s="433" t="s">
        <v>422</v>
      </c>
      <c r="Q115" s="94"/>
      <c r="R115" s="94"/>
      <c r="S115" s="94"/>
      <c r="T115" s="94"/>
      <c r="U115" s="94"/>
      <c r="V115" s="94"/>
      <c r="W115" s="94"/>
      <c r="X115" s="180">
        <f t="shared" si="108"/>
        <v>0</v>
      </c>
    </row>
    <row r="116" spans="2:24" hidden="1" outlineLevel="1" x14ac:dyDescent="0.3">
      <c r="B116" s="489">
        <v>8</v>
      </c>
      <c r="C116" s="236" t="s">
        <v>291</v>
      </c>
      <c r="D116" s="433" t="s">
        <v>422</v>
      </c>
      <c r="E116" s="120"/>
      <c r="F116" s="90"/>
      <c r="G116" s="90"/>
      <c r="H116" s="90"/>
      <c r="I116" s="90"/>
      <c r="J116" s="90"/>
      <c r="K116" s="90"/>
      <c r="L116" s="180">
        <f t="shared" si="107"/>
        <v>0</v>
      </c>
      <c r="N116" s="489">
        <v>8</v>
      </c>
      <c r="O116" s="236" t="s">
        <v>291</v>
      </c>
      <c r="P116" s="433" t="s">
        <v>422</v>
      </c>
      <c r="Q116" s="94"/>
      <c r="R116" s="94"/>
      <c r="S116" s="94"/>
      <c r="T116" s="94"/>
      <c r="U116" s="94"/>
      <c r="V116" s="94"/>
      <c r="W116" s="94"/>
      <c r="X116" s="180">
        <f t="shared" si="108"/>
        <v>0</v>
      </c>
    </row>
    <row r="117" spans="2:24" hidden="1" outlineLevel="1" x14ac:dyDescent="0.3">
      <c r="B117" s="489">
        <v>9</v>
      </c>
      <c r="C117" s="236" t="s">
        <v>293</v>
      </c>
      <c r="D117" s="433" t="s">
        <v>422</v>
      </c>
      <c r="E117" s="120"/>
      <c r="F117" s="90"/>
      <c r="G117" s="90"/>
      <c r="H117" s="90"/>
      <c r="I117" s="90"/>
      <c r="J117" s="90"/>
      <c r="K117" s="90"/>
      <c r="L117" s="180">
        <f t="shared" si="107"/>
        <v>0</v>
      </c>
      <c r="N117" s="489">
        <v>9</v>
      </c>
      <c r="O117" s="236" t="s">
        <v>293</v>
      </c>
      <c r="P117" s="433" t="s">
        <v>422</v>
      </c>
      <c r="Q117" s="94"/>
      <c r="R117" s="94"/>
      <c r="S117" s="94"/>
      <c r="T117" s="94"/>
      <c r="U117" s="94"/>
      <c r="V117" s="94"/>
      <c r="W117" s="94"/>
      <c r="X117" s="180">
        <f t="shared" si="108"/>
        <v>0</v>
      </c>
    </row>
    <row r="118" spans="2:24" hidden="1" outlineLevel="1" x14ac:dyDescent="0.3">
      <c r="B118" s="489">
        <v>10</v>
      </c>
      <c r="C118" s="236" t="s">
        <v>9</v>
      </c>
      <c r="D118" s="433" t="s">
        <v>422</v>
      </c>
      <c r="E118" s="120"/>
      <c r="F118" s="90"/>
      <c r="G118" s="90"/>
      <c r="H118" s="90"/>
      <c r="I118" s="90"/>
      <c r="J118" s="90"/>
      <c r="K118" s="90"/>
      <c r="L118" s="180">
        <f t="shared" si="107"/>
        <v>0</v>
      </c>
      <c r="N118" s="489">
        <v>10</v>
      </c>
      <c r="O118" s="236" t="s">
        <v>9</v>
      </c>
      <c r="P118" s="433" t="s">
        <v>422</v>
      </c>
      <c r="Q118" s="94"/>
      <c r="R118" s="94"/>
      <c r="S118" s="94"/>
      <c r="T118" s="94"/>
      <c r="U118" s="94"/>
      <c r="V118" s="94"/>
      <c r="W118" s="94"/>
      <c r="X118" s="180">
        <f t="shared" si="108"/>
        <v>0</v>
      </c>
    </row>
    <row r="119" spans="2:24" hidden="1" outlineLevel="1" x14ac:dyDescent="0.3">
      <c r="B119" s="489">
        <v>11</v>
      </c>
      <c r="C119" s="236" t="s">
        <v>306</v>
      </c>
      <c r="D119" s="433" t="s">
        <v>422</v>
      </c>
      <c r="E119" s="120"/>
      <c r="F119" s="90"/>
      <c r="G119" s="90"/>
      <c r="H119" s="90"/>
      <c r="I119" s="90"/>
      <c r="J119" s="90"/>
      <c r="K119" s="90"/>
      <c r="L119" s="180">
        <f t="shared" si="107"/>
        <v>0</v>
      </c>
      <c r="N119" s="489">
        <v>11</v>
      </c>
      <c r="O119" s="236" t="s">
        <v>306</v>
      </c>
      <c r="P119" s="433" t="s">
        <v>422</v>
      </c>
      <c r="Q119" s="94"/>
      <c r="R119" s="94"/>
      <c r="S119" s="94"/>
      <c r="T119" s="94"/>
      <c r="U119" s="94"/>
      <c r="V119" s="94"/>
      <c r="W119" s="94"/>
      <c r="X119" s="180">
        <f t="shared" si="108"/>
        <v>0</v>
      </c>
    </row>
    <row r="120" spans="2:24" hidden="1" outlineLevel="1" x14ac:dyDescent="0.3">
      <c r="B120" s="489">
        <v>12</v>
      </c>
      <c r="C120" s="234" t="s">
        <v>308</v>
      </c>
      <c r="D120" s="434" t="s">
        <v>422</v>
      </c>
      <c r="E120" s="429">
        <f t="shared" ref="E120:K120" si="111">SUM(E115:E119)</f>
        <v>0</v>
      </c>
      <c r="F120" s="186">
        <f t="shared" si="111"/>
        <v>0</v>
      </c>
      <c r="G120" s="186">
        <f t="shared" si="111"/>
        <v>0</v>
      </c>
      <c r="H120" s="186">
        <f t="shared" si="111"/>
        <v>0</v>
      </c>
      <c r="I120" s="186">
        <f t="shared" si="111"/>
        <v>0</v>
      </c>
      <c r="J120" s="186">
        <f t="shared" si="111"/>
        <v>0</v>
      </c>
      <c r="K120" s="186">
        <f t="shared" si="111"/>
        <v>0</v>
      </c>
      <c r="L120" s="499">
        <f t="shared" si="107"/>
        <v>0</v>
      </c>
      <c r="N120" s="489">
        <v>12</v>
      </c>
      <c r="O120" s="358" t="s">
        <v>308</v>
      </c>
      <c r="P120" s="434" t="s">
        <v>422</v>
      </c>
      <c r="Q120" s="429">
        <f t="shared" ref="Q120:W120" si="112">SUM(Q115:Q119)</f>
        <v>0</v>
      </c>
      <c r="R120" s="186">
        <f t="shared" si="112"/>
        <v>0</v>
      </c>
      <c r="S120" s="186">
        <f t="shared" si="112"/>
        <v>0</v>
      </c>
      <c r="T120" s="186">
        <f t="shared" si="112"/>
        <v>0</v>
      </c>
      <c r="U120" s="186">
        <f t="shared" si="112"/>
        <v>0</v>
      </c>
      <c r="V120" s="186">
        <f t="shared" si="112"/>
        <v>0</v>
      </c>
      <c r="W120" s="186">
        <f t="shared" si="112"/>
        <v>0</v>
      </c>
      <c r="X120" s="499">
        <f t="shared" si="108"/>
        <v>0</v>
      </c>
    </row>
    <row r="121" spans="2:24" ht="14.5" hidden="1" outlineLevel="1" thickBot="1" x14ac:dyDescent="0.35">
      <c r="B121" s="490">
        <v>13</v>
      </c>
      <c r="C121" s="475" t="s">
        <v>282</v>
      </c>
      <c r="D121" s="435" t="s">
        <v>422</v>
      </c>
      <c r="E121" s="179">
        <f>-E114-E120</f>
        <v>0</v>
      </c>
      <c r="F121" s="179">
        <f t="shared" ref="F121" si="113">-F114-F120</f>
        <v>0</v>
      </c>
      <c r="G121" s="179">
        <f t="shared" ref="G121" si="114">-G114-G120</f>
        <v>0</v>
      </c>
      <c r="H121" s="179">
        <f t="shared" ref="H121" si="115">-H114-H120</f>
        <v>0</v>
      </c>
      <c r="I121" s="179">
        <f t="shared" ref="I121" si="116">-I114-I120</f>
        <v>0</v>
      </c>
      <c r="J121" s="179">
        <f t="shared" ref="J121" si="117">-J114-J120</f>
        <v>0</v>
      </c>
      <c r="K121" s="179">
        <f t="shared" ref="K121" si="118">-K114-K120</f>
        <v>0</v>
      </c>
      <c r="L121" s="500">
        <f t="shared" ref="L121" si="119">SUM(E121:K121)</f>
        <v>0</v>
      </c>
      <c r="N121" s="490">
        <v>13</v>
      </c>
      <c r="O121" s="475" t="s">
        <v>282</v>
      </c>
      <c r="P121" s="435" t="s">
        <v>422</v>
      </c>
      <c r="Q121" s="179">
        <f>-Q114-Q120</f>
        <v>0</v>
      </c>
      <c r="R121" s="179">
        <f t="shared" ref="R121" si="120">-R114-R120</f>
        <v>0</v>
      </c>
      <c r="S121" s="179">
        <f t="shared" ref="S121" si="121">-S114-S120</f>
        <v>0</v>
      </c>
      <c r="T121" s="179">
        <f t="shared" ref="T121" si="122">-T114-T120</f>
        <v>0</v>
      </c>
      <c r="U121" s="179">
        <f t="shared" ref="U121" si="123">-U114-U120</f>
        <v>0</v>
      </c>
      <c r="V121" s="179">
        <f t="shared" ref="V121" si="124">-V114-V120</f>
        <v>0</v>
      </c>
      <c r="W121" s="179">
        <f t="shared" ref="W121" si="125">-W114-W120</f>
        <v>0</v>
      </c>
      <c r="X121" s="500">
        <f t="shared" si="108"/>
        <v>0</v>
      </c>
    </row>
    <row r="122" spans="2:24" ht="14.5" collapsed="1" thickBot="1" x14ac:dyDescent="0.35"/>
    <row r="123" spans="2:24" x14ac:dyDescent="0.3">
      <c r="B123" s="692">
        <f>B106</f>
        <v>2024</v>
      </c>
      <c r="C123" s="693"/>
      <c r="D123" s="430"/>
      <c r="E123" s="698" t="str">
        <f>'Key inputs'!F32</f>
        <v>Total</v>
      </c>
      <c r="F123" s="642"/>
      <c r="G123" s="642"/>
      <c r="H123" s="642"/>
      <c r="I123" s="642"/>
      <c r="J123" s="642"/>
      <c r="K123" s="642"/>
      <c r="L123" s="644"/>
      <c r="N123" s="650">
        <f>N106</f>
        <v>2023</v>
      </c>
      <c r="O123" s="651"/>
      <c r="P123" s="430"/>
      <c r="Q123" s="698" t="str">
        <f>'Key inputs'!J32</f>
        <v>Total</v>
      </c>
      <c r="R123" s="642"/>
      <c r="S123" s="642"/>
      <c r="T123" s="642"/>
      <c r="U123" s="642"/>
      <c r="V123" s="642"/>
      <c r="W123" s="642"/>
      <c r="X123" s="644"/>
    </row>
    <row r="124" spans="2:24" x14ac:dyDescent="0.3">
      <c r="B124" s="694"/>
      <c r="C124" s="695"/>
      <c r="D124" s="431" t="s">
        <v>144</v>
      </c>
      <c r="E124" s="350" t="s">
        <v>416</v>
      </c>
      <c r="F124" s="316" t="s">
        <v>417</v>
      </c>
      <c r="G124" s="316" t="s">
        <v>418</v>
      </c>
      <c r="H124" s="337" t="s">
        <v>419</v>
      </c>
      <c r="I124" s="337" t="s">
        <v>420</v>
      </c>
      <c r="J124" s="337" t="s">
        <v>421</v>
      </c>
      <c r="K124" s="316" t="s">
        <v>238</v>
      </c>
      <c r="L124" s="329" t="s">
        <v>46</v>
      </c>
      <c r="N124" s="652"/>
      <c r="O124" s="653"/>
      <c r="P124" s="431" t="s">
        <v>144</v>
      </c>
      <c r="Q124" s="350" t="s">
        <v>416</v>
      </c>
      <c r="R124" s="316" t="s">
        <v>417</v>
      </c>
      <c r="S124" s="316" t="s">
        <v>418</v>
      </c>
      <c r="T124" s="337" t="s">
        <v>419</v>
      </c>
      <c r="U124" s="337" t="s">
        <v>420</v>
      </c>
      <c r="V124" s="337" t="s">
        <v>421</v>
      </c>
      <c r="W124" s="316" t="s">
        <v>238</v>
      </c>
      <c r="X124" s="329" t="s">
        <v>46</v>
      </c>
    </row>
    <row r="125" spans="2:24" x14ac:dyDescent="0.3">
      <c r="B125" s="696"/>
      <c r="C125" s="697"/>
      <c r="D125" s="432"/>
      <c r="E125" s="350" t="s">
        <v>428</v>
      </c>
      <c r="F125" s="316" t="s">
        <v>429</v>
      </c>
      <c r="G125" s="316" t="s">
        <v>430</v>
      </c>
      <c r="H125" s="337" t="s">
        <v>431</v>
      </c>
      <c r="I125" s="337" t="s">
        <v>432</v>
      </c>
      <c r="J125" s="337" t="s">
        <v>433</v>
      </c>
      <c r="K125" s="316" t="s">
        <v>434</v>
      </c>
      <c r="L125" s="329" t="s">
        <v>435</v>
      </c>
      <c r="N125" s="654"/>
      <c r="O125" s="655"/>
      <c r="P125" s="432"/>
      <c r="Q125" s="350" t="s">
        <v>428</v>
      </c>
      <c r="R125" s="316" t="s">
        <v>429</v>
      </c>
      <c r="S125" s="316" t="s">
        <v>430</v>
      </c>
      <c r="T125" s="337" t="s">
        <v>431</v>
      </c>
      <c r="U125" s="337" t="s">
        <v>432</v>
      </c>
      <c r="V125" s="337" t="s">
        <v>433</v>
      </c>
      <c r="W125" s="316" t="s">
        <v>434</v>
      </c>
      <c r="X125" s="329" t="s">
        <v>435</v>
      </c>
    </row>
    <row r="126" spans="2:24" x14ac:dyDescent="0.3">
      <c r="B126" s="489">
        <v>1</v>
      </c>
      <c r="C126" s="236" t="s">
        <v>247</v>
      </c>
      <c r="D126" s="433" t="s">
        <v>422</v>
      </c>
      <c r="E126" s="187">
        <f t="shared" ref="E126:L137" si="126">SUM(E7,E24,E41,E58,E75,E92,E109)</f>
        <v>0</v>
      </c>
      <c r="F126" s="164">
        <f t="shared" si="126"/>
        <v>0</v>
      </c>
      <c r="G126" s="164">
        <f t="shared" si="126"/>
        <v>0</v>
      </c>
      <c r="H126" s="164">
        <f t="shared" si="126"/>
        <v>0</v>
      </c>
      <c r="I126" s="164">
        <f t="shared" si="126"/>
        <v>0</v>
      </c>
      <c r="J126" s="164">
        <f t="shared" si="126"/>
        <v>0</v>
      </c>
      <c r="K126" s="164">
        <f t="shared" si="126"/>
        <v>0</v>
      </c>
      <c r="L126" s="180">
        <f t="shared" si="126"/>
        <v>0</v>
      </c>
      <c r="N126" s="489">
        <v>1</v>
      </c>
      <c r="O126" s="236" t="s">
        <v>247</v>
      </c>
      <c r="P126" s="433" t="s">
        <v>422</v>
      </c>
      <c r="Q126" s="187">
        <f>SUM(Q7,Q24,Q41,Q58,Q75,Q92,Q109)</f>
        <v>0</v>
      </c>
      <c r="R126" s="164">
        <f t="shared" ref="R126:X126" si="127">SUM(R7,R24,R41,R58,R75,R92,R109)</f>
        <v>0</v>
      </c>
      <c r="S126" s="164">
        <f t="shared" si="127"/>
        <v>0</v>
      </c>
      <c r="T126" s="164">
        <f t="shared" si="127"/>
        <v>0</v>
      </c>
      <c r="U126" s="164">
        <f t="shared" si="127"/>
        <v>0</v>
      </c>
      <c r="V126" s="164">
        <f t="shared" si="127"/>
        <v>0</v>
      </c>
      <c r="W126" s="164">
        <f t="shared" si="127"/>
        <v>0</v>
      </c>
      <c r="X126" s="180">
        <f t="shared" si="127"/>
        <v>0</v>
      </c>
    </row>
    <row r="127" spans="2:24" x14ac:dyDescent="0.3">
      <c r="B127" s="489">
        <v>2</v>
      </c>
      <c r="C127" s="236" t="s">
        <v>423</v>
      </c>
      <c r="D127" s="433" t="s">
        <v>422</v>
      </c>
      <c r="E127" s="187">
        <f t="shared" si="126"/>
        <v>0</v>
      </c>
      <c r="F127" s="164">
        <f t="shared" si="126"/>
        <v>0</v>
      </c>
      <c r="G127" s="164">
        <f t="shared" si="126"/>
        <v>0</v>
      </c>
      <c r="H127" s="164">
        <f t="shared" si="126"/>
        <v>0</v>
      </c>
      <c r="I127" s="164">
        <f t="shared" si="126"/>
        <v>0</v>
      </c>
      <c r="J127" s="164">
        <f t="shared" si="126"/>
        <v>0</v>
      </c>
      <c r="K127" s="164">
        <f t="shared" si="126"/>
        <v>0</v>
      </c>
      <c r="L127" s="180">
        <f t="shared" si="126"/>
        <v>0</v>
      </c>
      <c r="N127" s="489">
        <v>2</v>
      </c>
      <c r="O127" s="236" t="s">
        <v>423</v>
      </c>
      <c r="P127" s="433" t="s">
        <v>422</v>
      </c>
      <c r="Q127" s="187">
        <f t="shared" ref="Q127:X137" si="128">SUM(Q8,Q25,Q42,Q59,Q76,Q93,Q110)</f>
        <v>0</v>
      </c>
      <c r="R127" s="164">
        <f t="shared" si="128"/>
        <v>0</v>
      </c>
      <c r="S127" s="164">
        <f t="shared" si="128"/>
        <v>0</v>
      </c>
      <c r="T127" s="164">
        <f t="shared" si="128"/>
        <v>0</v>
      </c>
      <c r="U127" s="164">
        <f t="shared" si="128"/>
        <v>0</v>
      </c>
      <c r="V127" s="164">
        <f t="shared" si="128"/>
        <v>0</v>
      </c>
      <c r="W127" s="164">
        <f t="shared" si="128"/>
        <v>0</v>
      </c>
      <c r="X127" s="180">
        <f t="shared" si="128"/>
        <v>0</v>
      </c>
    </row>
    <row r="128" spans="2:24" x14ac:dyDescent="0.3">
      <c r="B128" s="489">
        <v>3</v>
      </c>
      <c r="C128" s="236" t="s">
        <v>8</v>
      </c>
      <c r="D128" s="433" t="s">
        <v>422</v>
      </c>
      <c r="E128" s="187">
        <f t="shared" si="126"/>
        <v>0</v>
      </c>
      <c r="F128" s="164">
        <f t="shared" si="126"/>
        <v>0</v>
      </c>
      <c r="G128" s="164">
        <f t="shared" si="126"/>
        <v>0</v>
      </c>
      <c r="H128" s="164">
        <f t="shared" si="126"/>
        <v>0</v>
      </c>
      <c r="I128" s="164">
        <f t="shared" si="126"/>
        <v>0</v>
      </c>
      <c r="J128" s="164">
        <f t="shared" si="126"/>
        <v>0</v>
      </c>
      <c r="K128" s="164">
        <f t="shared" si="126"/>
        <v>0</v>
      </c>
      <c r="L128" s="180">
        <f t="shared" si="126"/>
        <v>0</v>
      </c>
      <c r="N128" s="489">
        <v>3</v>
      </c>
      <c r="O128" s="236" t="s">
        <v>8</v>
      </c>
      <c r="P128" s="433" t="s">
        <v>422</v>
      </c>
      <c r="Q128" s="187">
        <f t="shared" si="128"/>
        <v>0</v>
      </c>
      <c r="R128" s="164">
        <f t="shared" si="128"/>
        <v>0</v>
      </c>
      <c r="S128" s="164">
        <f t="shared" si="128"/>
        <v>0</v>
      </c>
      <c r="T128" s="164">
        <f t="shared" si="128"/>
        <v>0</v>
      </c>
      <c r="U128" s="164">
        <f t="shared" si="128"/>
        <v>0</v>
      </c>
      <c r="V128" s="164">
        <f t="shared" si="128"/>
        <v>0</v>
      </c>
      <c r="W128" s="164">
        <f t="shared" si="128"/>
        <v>0</v>
      </c>
      <c r="X128" s="180">
        <f t="shared" si="128"/>
        <v>0</v>
      </c>
    </row>
    <row r="129" spans="2:24" x14ac:dyDescent="0.3">
      <c r="B129" s="489">
        <v>4</v>
      </c>
      <c r="C129" s="236" t="s">
        <v>114</v>
      </c>
      <c r="D129" s="433" t="s">
        <v>422</v>
      </c>
      <c r="E129" s="187">
        <f t="shared" si="126"/>
        <v>0</v>
      </c>
      <c r="F129" s="164">
        <f t="shared" si="126"/>
        <v>0</v>
      </c>
      <c r="G129" s="164">
        <f t="shared" si="126"/>
        <v>0</v>
      </c>
      <c r="H129" s="164">
        <f t="shared" si="126"/>
        <v>0</v>
      </c>
      <c r="I129" s="164">
        <f t="shared" si="126"/>
        <v>0</v>
      </c>
      <c r="J129" s="164">
        <f t="shared" si="126"/>
        <v>0</v>
      </c>
      <c r="K129" s="164">
        <f t="shared" si="126"/>
        <v>0</v>
      </c>
      <c r="L129" s="180">
        <f t="shared" si="126"/>
        <v>0</v>
      </c>
      <c r="N129" s="489">
        <v>4</v>
      </c>
      <c r="O129" s="236" t="s">
        <v>114</v>
      </c>
      <c r="P129" s="433" t="s">
        <v>422</v>
      </c>
      <c r="Q129" s="187">
        <f t="shared" si="128"/>
        <v>0</v>
      </c>
      <c r="R129" s="164">
        <f t="shared" si="128"/>
        <v>0</v>
      </c>
      <c r="S129" s="164">
        <f t="shared" si="128"/>
        <v>0</v>
      </c>
      <c r="T129" s="164">
        <f t="shared" si="128"/>
        <v>0</v>
      </c>
      <c r="U129" s="164">
        <f t="shared" si="128"/>
        <v>0</v>
      </c>
      <c r="V129" s="164">
        <f t="shared" si="128"/>
        <v>0</v>
      </c>
      <c r="W129" s="164">
        <f t="shared" si="128"/>
        <v>0</v>
      </c>
      <c r="X129" s="180">
        <f t="shared" si="128"/>
        <v>0</v>
      </c>
    </row>
    <row r="130" spans="2:24" x14ac:dyDescent="0.3">
      <c r="B130" s="489">
        <v>5</v>
      </c>
      <c r="C130" s="236" t="s">
        <v>115</v>
      </c>
      <c r="D130" s="433" t="s">
        <v>422</v>
      </c>
      <c r="E130" s="187">
        <f t="shared" si="126"/>
        <v>0</v>
      </c>
      <c r="F130" s="164">
        <f t="shared" si="126"/>
        <v>0</v>
      </c>
      <c r="G130" s="164">
        <f t="shared" si="126"/>
        <v>0</v>
      </c>
      <c r="H130" s="164">
        <f t="shared" si="126"/>
        <v>0</v>
      </c>
      <c r="I130" s="164">
        <f t="shared" si="126"/>
        <v>0</v>
      </c>
      <c r="J130" s="164">
        <f t="shared" si="126"/>
        <v>0</v>
      </c>
      <c r="K130" s="164">
        <f t="shared" si="126"/>
        <v>0</v>
      </c>
      <c r="L130" s="180">
        <f t="shared" si="126"/>
        <v>0</v>
      </c>
      <c r="N130" s="489">
        <v>5</v>
      </c>
      <c r="O130" s="236" t="s">
        <v>115</v>
      </c>
      <c r="P130" s="433" t="s">
        <v>422</v>
      </c>
      <c r="Q130" s="187">
        <f t="shared" si="128"/>
        <v>0</v>
      </c>
      <c r="R130" s="164">
        <f t="shared" si="128"/>
        <v>0</v>
      </c>
      <c r="S130" s="164">
        <f t="shared" si="128"/>
        <v>0</v>
      </c>
      <c r="T130" s="164">
        <f t="shared" si="128"/>
        <v>0</v>
      </c>
      <c r="U130" s="164">
        <f t="shared" si="128"/>
        <v>0</v>
      </c>
      <c r="V130" s="164">
        <f t="shared" si="128"/>
        <v>0</v>
      </c>
      <c r="W130" s="164">
        <f t="shared" si="128"/>
        <v>0</v>
      </c>
      <c r="X130" s="180">
        <f t="shared" si="128"/>
        <v>0</v>
      </c>
    </row>
    <row r="131" spans="2:24" x14ac:dyDescent="0.3">
      <c r="B131" s="489">
        <v>6</v>
      </c>
      <c r="C131" s="234" t="s">
        <v>277</v>
      </c>
      <c r="D131" s="434" t="s">
        <v>422</v>
      </c>
      <c r="E131" s="187">
        <f t="shared" si="126"/>
        <v>0</v>
      </c>
      <c r="F131" s="164">
        <f t="shared" si="126"/>
        <v>0</v>
      </c>
      <c r="G131" s="164">
        <f t="shared" si="126"/>
        <v>0</v>
      </c>
      <c r="H131" s="164">
        <f t="shared" si="126"/>
        <v>0</v>
      </c>
      <c r="I131" s="164">
        <f t="shared" si="126"/>
        <v>0</v>
      </c>
      <c r="J131" s="164">
        <f t="shared" si="126"/>
        <v>0</v>
      </c>
      <c r="K131" s="164">
        <f t="shared" si="126"/>
        <v>0</v>
      </c>
      <c r="L131" s="180">
        <f t="shared" si="126"/>
        <v>0</v>
      </c>
      <c r="N131" s="489">
        <v>6</v>
      </c>
      <c r="O131" s="234" t="s">
        <v>277</v>
      </c>
      <c r="P131" s="434" t="s">
        <v>422</v>
      </c>
      <c r="Q131" s="187">
        <f t="shared" si="128"/>
        <v>0</v>
      </c>
      <c r="R131" s="164">
        <f t="shared" si="128"/>
        <v>0</v>
      </c>
      <c r="S131" s="164">
        <f t="shared" si="128"/>
        <v>0</v>
      </c>
      <c r="T131" s="164">
        <f t="shared" si="128"/>
        <v>0</v>
      </c>
      <c r="U131" s="164">
        <f t="shared" si="128"/>
        <v>0</v>
      </c>
      <c r="V131" s="164">
        <f t="shared" si="128"/>
        <v>0</v>
      </c>
      <c r="W131" s="164">
        <f t="shared" si="128"/>
        <v>0</v>
      </c>
      <c r="X131" s="180">
        <f t="shared" si="128"/>
        <v>0</v>
      </c>
    </row>
    <row r="132" spans="2:24" x14ac:dyDescent="0.3">
      <c r="B132" s="489">
        <v>7</v>
      </c>
      <c r="C132" s="236" t="s">
        <v>116</v>
      </c>
      <c r="D132" s="433" t="s">
        <v>422</v>
      </c>
      <c r="E132" s="187">
        <f t="shared" si="126"/>
        <v>0</v>
      </c>
      <c r="F132" s="164">
        <f t="shared" si="126"/>
        <v>0</v>
      </c>
      <c r="G132" s="164">
        <f t="shared" si="126"/>
        <v>0</v>
      </c>
      <c r="H132" s="164">
        <f t="shared" si="126"/>
        <v>0</v>
      </c>
      <c r="I132" s="164">
        <f t="shared" si="126"/>
        <v>0</v>
      </c>
      <c r="J132" s="164">
        <f t="shared" si="126"/>
        <v>0</v>
      </c>
      <c r="K132" s="164">
        <f t="shared" si="126"/>
        <v>0</v>
      </c>
      <c r="L132" s="180">
        <f t="shared" si="126"/>
        <v>0</v>
      </c>
      <c r="N132" s="489">
        <v>7</v>
      </c>
      <c r="O132" s="236" t="s">
        <v>116</v>
      </c>
      <c r="P132" s="433" t="s">
        <v>422</v>
      </c>
      <c r="Q132" s="187">
        <f t="shared" si="128"/>
        <v>0</v>
      </c>
      <c r="R132" s="164">
        <f t="shared" si="128"/>
        <v>0</v>
      </c>
      <c r="S132" s="164">
        <f t="shared" si="128"/>
        <v>0</v>
      </c>
      <c r="T132" s="164">
        <f t="shared" si="128"/>
        <v>0</v>
      </c>
      <c r="U132" s="164">
        <f t="shared" si="128"/>
        <v>0</v>
      </c>
      <c r="V132" s="164">
        <f t="shared" si="128"/>
        <v>0</v>
      </c>
      <c r="W132" s="164">
        <f t="shared" si="128"/>
        <v>0</v>
      </c>
      <c r="X132" s="180">
        <f t="shared" si="128"/>
        <v>0</v>
      </c>
    </row>
    <row r="133" spans="2:24" x14ac:dyDescent="0.3">
      <c r="B133" s="489">
        <v>8</v>
      </c>
      <c r="C133" s="236" t="s">
        <v>291</v>
      </c>
      <c r="D133" s="433" t="s">
        <v>422</v>
      </c>
      <c r="E133" s="187">
        <f t="shared" si="126"/>
        <v>0</v>
      </c>
      <c r="F133" s="164">
        <f t="shared" si="126"/>
        <v>0</v>
      </c>
      <c r="G133" s="164">
        <f t="shared" si="126"/>
        <v>0</v>
      </c>
      <c r="H133" s="164">
        <f t="shared" si="126"/>
        <v>0</v>
      </c>
      <c r="I133" s="164">
        <f t="shared" si="126"/>
        <v>0</v>
      </c>
      <c r="J133" s="164">
        <f t="shared" si="126"/>
        <v>0</v>
      </c>
      <c r="K133" s="164">
        <f t="shared" si="126"/>
        <v>0</v>
      </c>
      <c r="L133" s="180">
        <f t="shared" si="126"/>
        <v>0</v>
      </c>
      <c r="N133" s="489">
        <v>8</v>
      </c>
      <c r="O133" s="236" t="s">
        <v>291</v>
      </c>
      <c r="P133" s="433" t="s">
        <v>422</v>
      </c>
      <c r="Q133" s="187">
        <f t="shared" si="128"/>
        <v>0</v>
      </c>
      <c r="R133" s="164">
        <f t="shared" si="128"/>
        <v>0</v>
      </c>
      <c r="S133" s="164">
        <f t="shared" si="128"/>
        <v>0</v>
      </c>
      <c r="T133" s="164">
        <f t="shared" si="128"/>
        <v>0</v>
      </c>
      <c r="U133" s="164">
        <f t="shared" si="128"/>
        <v>0</v>
      </c>
      <c r="V133" s="164">
        <f t="shared" si="128"/>
        <v>0</v>
      </c>
      <c r="W133" s="164">
        <f t="shared" si="128"/>
        <v>0</v>
      </c>
      <c r="X133" s="180">
        <f t="shared" si="128"/>
        <v>0</v>
      </c>
    </row>
    <row r="134" spans="2:24" x14ac:dyDescent="0.3">
      <c r="B134" s="489">
        <v>9</v>
      </c>
      <c r="C134" s="236" t="s">
        <v>293</v>
      </c>
      <c r="D134" s="433" t="s">
        <v>422</v>
      </c>
      <c r="E134" s="187">
        <f t="shared" si="126"/>
        <v>0</v>
      </c>
      <c r="F134" s="164">
        <f t="shared" si="126"/>
        <v>0</v>
      </c>
      <c r="G134" s="164">
        <f t="shared" si="126"/>
        <v>0</v>
      </c>
      <c r="H134" s="164">
        <f t="shared" si="126"/>
        <v>0</v>
      </c>
      <c r="I134" s="164">
        <f t="shared" si="126"/>
        <v>0</v>
      </c>
      <c r="J134" s="164">
        <f t="shared" si="126"/>
        <v>0</v>
      </c>
      <c r="K134" s="164">
        <f t="shared" si="126"/>
        <v>0</v>
      </c>
      <c r="L134" s="180">
        <f t="shared" si="126"/>
        <v>0</v>
      </c>
      <c r="N134" s="489">
        <v>9</v>
      </c>
      <c r="O134" s="236" t="s">
        <v>293</v>
      </c>
      <c r="P134" s="433" t="s">
        <v>422</v>
      </c>
      <c r="Q134" s="187">
        <f t="shared" si="128"/>
        <v>0</v>
      </c>
      <c r="R134" s="164">
        <f t="shared" si="128"/>
        <v>0</v>
      </c>
      <c r="S134" s="164">
        <f t="shared" si="128"/>
        <v>0</v>
      </c>
      <c r="T134" s="164">
        <f t="shared" si="128"/>
        <v>0</v>
      </c>
      <c r="U134" s="164">
        <f t="shared" si="128"/>
        <v>0</v>
      </c>
      <c r="V134" s="164">
        <f t="shared" si="128"/>
        <v>0</v>
      </c>
      <c r="W134" s="164">
        <f t="shared" si="128"/>
        <v>0</v>
      </c>
      <c r="X134" s="180">
        <f t="shared" si="128"/>
        <v>0</v>
      </c>
    </row>
    <row r="135" spans="2:24" x14ac:dyDescent="0.3">
      <c r="B135" s="489">
        <v>10</v>
      </c>
      <c r="C135" s="236" t="s">
        <v>9</v>
      </c>
      <c r="D135" s="433" t="s">
        <v>422</v>
      </c>
      <c r="E135" s="187">
        <f t="shared" si="126"/>
        <v>0</v>
      </c>
      <c r="F135" s="164">
        <f t="shared" si="126"/>
        <v>0</v>
      </c>
      <c r="G135" s="164">
        <f t="shared" si="126"/>
        <v>0</v>
      </c>
      <c r="H135" s="164">
        <f t="shared" si="126"/>
        <v>0</v>
      </c>
      <c r="I135" s="164">
        <f t="shared" si="126"/>
        <v>0</v>
      </c>
      <c r="J135" s="164">
        <f t="shared" si="126"/>
        <v>0</v>
      </c>
      <c r="K135" s="164">
        <f t="shared" si="126"/>
        <v>0</v>
      </c>
      <c r="L135" s="180">
        <f t="shared" si="126"/>
        <v>0</v>
      </c>
      <c r="N135" s="489">
        <v>10</v>
      </c>
      <c r="O135" s="236" t="s">
        <v>9</v>
      </c>
      <c r="P135" s="433" t="s">
        <v>422</v>
      </c>
      <c r="Q135" s="187">
        <f t="shared" si="128"/>
        <v>0</v>
      </c>
      <c r="R135" s="164">
        <f t="shared" si="128"/>
        <v>0</v>
      </c>
      <c r="S135" s="164">
        <f t="shared" si="128"/>
        <v>0</v>
      </c>
      <c r="T135" s="164">
        <f t="shared" si="128"/>
        <v>0</v>
      </c>
      <c r="U135" s="164">
        <f t="shared" si="128"/>
        <v>0</v>
      </c>
      <c r="V135" s="164">
        <f t="shared" si="128"/>
        <v>0</v>
      </c>
      <c r="W135" s="164">
        <f t="shared" si="128"/>
        <v>0</v>
      </c>
      <c r="X135" s="180">
        <f t="shared" si="128"/>
        <v>0</v>
      </c>
    </row>
    <row r="136" spans="2:24" x14ac:dyDescent="0.3">
      <c r="B136" s="489">
        <v>11</v>
      </c>
      <c r="C136" s="236" t="s">
        <v>306</v>
      </c>
      <c r="D136" s="433" t="s">
        <v>422</v>
      </c>
      <c r="E136" s="187">
        <f t="shared" si="126"/>
        <v>0</v>
      </c>
      <c r="F136" s="164">
        <f t="shared" si="126"/>
        <v>0</v>
      </c>
      <c r="G136" s="164">
        <f t="shared" si="126"/>
        <v>0</v>
      </c>
      <c r="H136" s="164">
        <f t="shared" si="126"/>
        <v>0</v>
      </c>
      <c r="I136" s="164">
        <f t="shared" si="126"/>
        <v>0</v>
      </c>
      <c r="J136" s="164">
        <f t="shared" si="126"/>
        <v>0</v>
      </c>
      <c r="K136" s="164">
        <f t="shared" si="126"/>
        <v>0</v>
      </c>
      <c r="L136" s="180">
        <f t="shared" si="126"/>
        <v>0</v>
      </c>
      <c r="N136" s="489">
        <v>11</v>
      </c>
      <c r="O136" s="236" t="s">
        <v>306</v>
      </c>
      <c r="P136" s="433" t="s">
        <v>422</v>
      </c>
      <c r="Q136" s="187">
        <f t="shared" si="128"/>
        <v>0</v>
      </c>
      <c r="R136" s="164">
        <f t="shared" si="128"/>
        <v>0</v>
      </c>
      <c r="S136" s="164">
        <f t="shared" si="128"/>
        <v>0</v>
      </c>
      <c r="T136" s="164">
        <f t="shared" si="128"/>
        <v>0</v>
      </c>
      <c r="U136" s="164">
        <f t="shared" si="128"/>
        <v>0</v>
      </c>
      <c r="V136" s="164">
        <f t="shared" si="128"/>
        <v>0</v>
      </c>
      <c r="W136" s="164">
        <f t="shared" si="128"/>
        <v>0</v>
      </c>
      <c r="X136" s="180">
        <f t="shared" si="128"/>
        <v>0</v>
      </c>
    </row>
    <row r="137" spans="2:24" x14ac:dyDescent="0.3">
      <c r="B137" s="489">
        <v>12</v>
      </c>
      <c r="C137" s="234" t="s">
        <v>308</v>
      </c>
      <c r="D137" s="434" t="s">
        <v>422</v>
      </c>
      <c r="E137" s="187">
        <f t="shared" si="126"/>
        <v>0</v>
      </c>
      <c r="F137" s="164">
        <f t="shared" si="126"/>
        <v>0</v>
      </c>
      <c r="G137" s="164">
        <f t="shared" si="126"/>
        <v>0</v>
      </c>
      <c r="H137" s="164">
        <f t="shared" si="126"/>
        <v>0</v>
      </c>
      <c r="I137" s="164">
        <f t="shared" si="126"/>
        <v>0</v>
      </c>
      <c r="J137" s="164">
        <f t="shared" si="126"/>
        <v>0</v>
      </c>
      <c r="K137" s="164">
        <f t="shared" si="126"/>
        <v>0</v>
      </c>
      <c r="L137" s="180">
        <f t="shared" si="126"/>
        <v>0</v>
      </c>
      <c r="N137" s="489">
        <v>12</v>
      </c>
      <c r="O137" s="358" t="s">
        <v>308</v>
      </c>
      <c r="P137" s="434" t="s">
        <v>422</v>
      </c>
      <c r="Q137" s="187">
        <f t="shared" si="128"/>
        <v>0</v>
      </c>
      <c r="R137" s="164">
        <f t="shared" si="128"/>
        <v>0</v>
      </c>
      <c r="S137" s="164">
        <f t="shared" si="128"/>
        <v>0</v>
      </c>
      <c r="T137" s="164">
        <f t="shared" si="128"/>
        <v>0</v>
      </c>
      <c r="U137" s="164">
        <f t="shared" si="128"/>
        <v>0</v>
      </c>
      <c r="V137" s="164">
        <f t="shared" si="128"/>
        <v>0</v>
      </c>
      <c r="W137" s="164">
        <f t="shared" si="128"/>
        <v>0</v>
      </c>
      <c r="X137" s="180">
        <f t="shared" si="128"/>
        <v>0</v>
      </c>
    </row>
    <row r="138" spans="2:24" ht="14.5" thickBot="1" x14ac:dyDescent="0.35">
      <c r="B138" s="490">
        <v>13</v>
      </c>
      <c r="C138" s="475" t="s">
        <v>282</v>
      </c>
      <c r="D138" s="435" t="s">
        <v>422</v>
      </c>
      <c r="E138" s="179">
        <f>-E131-E137</f>
        <v>0</v>
      </c>
      <c r="F138" s="179">
        <f t="shared" ref="F138" si="129">-F131-F137</f>
        <v>0</v>
      </c>
      <c r="G138" s="179">
        <f t="shared" ref="G138" si="130">-G131-G137</f>
        <v>0</v>
      </c>
      <c r="H138" s="179">
        <f t="shared" ref="H138" si="131">-H131-H137</f>
        <v>0</v>
      </c>
      <c r="I138" s="179">
        <f t="shared" ref="I138" si="132">-I131-I137</f>
        <v>0</v>
      </c>
      <c r="J138" s="179">
        <f t="shared" ref="J138" si="133">-J131-J137</f>
        <v>0</v>
      </c>
      <c r="K138" s="179">
        <f t="shared" ref="K138" si="134">-K131-K137</f>
        <v>0</v>
      </c>
      <c r="L138" s="500">
        <f t="shared" ref="L138" si="135">SUM(E138:K138)</f>
        <v>0</v>
      </c>
      <c r="N138" s="490">
        <v>13</v>
      </c>
      <c r="O138" s="475" t="s">
        <v>282</v>
      </c>
      <c r="P138" s="435" t="s">
        <v>422</v>
      </c>
      <c r="Q138" s="179">
        <f>-Q131-Q137</f>
        <v>0</v>
      </c>
      <c r="R138" s="179">
        <f t="shared" ref="R138" si="136">-R131-R137</f>
        <v>0</v>
      </c>
      <c r="S138" s="179">
        <f t="shared" ref="S138" si="137">-S131-S137</f>
        <v>0</v>
      </c>
      <c r="T138" s="179">
        <f t="shared" ref="T138" si="138">-T131-T137</f>
        <v>0</v>
      </c>
      <c r="U138" s="179">
        <f t="shared" ref="U138" si="139">-U131-U137</f>
        <v>0</v>
      </c>
      <c r="V138" s="179">
        <f t="shared" ref="V138" si="140">-V131-V137</f>
        <v>0</v>
      </c>
      <c r="W138" s="179">
        <f t="shared" ref="W138" si="141">-W131-W137</f>
        <v>0</v>
      </c>
      <c r="X138" s="500">
        <f t="shared" ref="X138" si="142">SUM(X19,X36,X53,X70,X87,X104,X121)</f>
        <v>0</v>
      </c>
    </row>
  </sheetData>
  <sheetProtection algorithmName="SHA-512" hashValue="xOUeQJboUPsH9UGgozwq7yIjqzNFAAchWwh+2l+/FxcTV3OIKm4xnchfBjfbkkGT0LMXgWHlh5lbV+HJOvy2+w==" saltValue="IHIM4jLqDseh0pu6jY+aew==" spinCount="100000" sheet="1" formatCells="0" formatColumns="0" formatRows="0"/>
  <mergeCells count="32">
    <mergeCell ref="N4:O6"/>
    <mergeCell ref="B21:C23"/>
    <mergeCell ref="B38:C40"/>
    <mergeCell ref="B55:C57"/>
    <mergeCell ref="B72:C74"/>
    <mergeCell ref="N21:O23"/>
    <mergeCell ref="N38:O40"/>
    <mergeCell ref="N55:O57"/>
    <mergeCell ref="N72:O74"/>
    <mergeCell ref="B4:C6"/>
    <mergeCell ref="E4:L4"/>
    <mergeCell ref="E21:L21"/>
    <mergeCell ref="E38:L38"/>
    <mergeCell ref="E55:L55"/>
    <mergeCell ref="E72:L72"/>
    <mergeCell ref="Q38:X38"/>
    <mergeCell ref="Q55:X55"/>
    <mergeCell ref="Q72:X72"/>
    <mergeCell ref="Q89:X89"/>
    <mergeCell ref="Q4:X4"/>
    <mergeCell ref="Q21:X21"/>
    <mergeCell ref="N89:O91"/>
    <mergeCell ref="N106:O108"/>
    <mergeCell ref="N123:O125"/>
    <mergeCell ref="Q106:X106"/>
    <mergeCell ref="B106:C108"/>
    <mergeCell ref="B123:C125"/>
    <mergeCell ref="Q123:X123"/>
    <mergeCell ref="B89:C91"/>
    <mergeCell ref="E89:L89"/>
    <mergeCell ref="E106:L106"/>
    <mergeCell ref="E123:L123"/>
  </mergeCells>
  <hyperlinks>
    <hyperlink ref="F2" location="Content!A1" display="&lt;&lt;&lt; Back to ToC" xr:uid="{AA069B68-9B79-4950-AB1B-88D3F1EDB468}"/>
  </hyperlinks>
  <pageMargins left="0.7" right="0.7" top="0.75" bottom="0.75" header="0.3" footer="0.3"/>
  <pageSetup paperSize="9" scale="40" fitToHeight="0" orientation="landscape" r:id="rId1"/>
  <headerFooter>
    <oddFooter>&amp;C_x000D_&amp;1#&amp;"Calibri"&amp;10&amp;K000000 Classification: Unclassified</oddFooter>
  </headerFooter>
  <rowBreaks count="1" manualBreakCount="1">
    <brk id="54" max="16383" man="1"/>
  </rowBreaks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0C5D5-5081-4C97-A04D-977EA32DA6A9}">
  <sheetPr codeName="Sheet18"/>
  <dimension ref="B1:L74"/>
  <sheetViews>
    <sheetView showGridLines="0" zoomScale="70" zoomScaleNormal="70" workbookViewId="0">
      <selection activeCell="R24" sqref="R24"/>
    </sheetView>
  </sheetViews>
  <sheetFormatPr defaultColWidth="9.1796875" defaultRowHeight="14" outlineLevelRow="1" outlineLevelCol="1" x14ac:dyDescent="0.3"/>
  <cols>
    <col min="1" max="1" width="3.7265625" style="9" customWidth="1"/>
    <col min="2" max="2" width="2.54296875" style="493" customWidth="1"/>
    <col min="3" max="3" width="41.81640625" style="9" bestFit="1" customWidth="1"/>
    <col min="4" max="4" width="24.1796875" style="9" hidden="1" customWidth="1" outlineLevel="1"/>
    <col min="5" max="5" width="20.7265625" style="9" customWidth="1" collapsed="1"/>
    <col min="6" max="6" width="20.7265625" style="9" customWidth="1"/>
    <col min="7" max="7" width="13.1796875" style="9" customWidth="1"/>
    <col min="8" max="8" width="2.54296875" style="493" customWidth="1"/>
    <col min="9" max="9" width="41.81640625" style="9" bestFit="1" customWidth="1"/>
    <col min="10" max="10" width="24.1796875" style="9" hidden="1" customWidth="1" outlineLevel="1"/>
    <col min="11" max="11" width="20.7265625" style="9" customWidth="1" collapsed="1"/>
    <col min="12" max="12" width="20.7265625" style="9" customWidth="1"/>
    <col min="13" max="16384" width="9.1796875" style="9"/>
  </cols>
  <sheetData>
    <row r="1" spans="2:12" s="315" customFormat="1" x14ac:dyDescent="0.3">
      <c r="B1" s="488"/>
      <c r="H1" s="488"/>
    </row>
    <row r="2" spans="2:12" s="315" customFormat="1" ht="15.5" x14ac:dyDescent="0.3">
      <c r="B2" s="488"/>
      <c r="C2" s="312" t="s">
        <v>436</v>
      </c>
      <c r="D2" s="352"/>
      <c r="F2" s="324" t="s">
        <v>141</v>
      </c>
      <c r="H2" s="488"/>
      <c r="I2" s="312" t="str">
        <f>LEFT(K4,4) &amp; " - Sensitivity analysis to financial risks "</f>
        <v>2023 - Sensitivity analysis to financial risks </v>
      </c>
      <c r="J2" s="352"/>
      <c r="L2" s="324"/>
    </row>
    <row r="3" spans="2:12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F3" s="324"/>
      <c r="H3" s="488"/>
      <c r="I3" s="313" t="str">
        <f>C3</f>
        <v>Figures in thousands of GBP</v>
      </c>
      <c r="J3" s="325"/>
      <c r="L3" s="324"/>
    </row>
    <row r="4" spans="2:12" s="315" customFormat="1" x14ac:dyDescent="0.3">
      <c r="B4" s="650" t="str">
        <f>_xlfn.CONCAT("Year", " ",  'Key inputs'!C31)</f>
        <v>Year 2024</v>
      </c>
      <c r="C4" s="651"/>
      <c r="D4" s="437"/>
      <c r="E4" s="326" t="str">
        <f>'Key inputs'!C32</f>
        <v>2024 UY</v>
      </c>
      <c r="F4" s="327" t="str">
        <f>E4</f>
        <v>2024 UY</v>
      </c>
      <c r="H4" s="650" t="str">
        <f>_xlfn.CONCAT("Year", " ",  'Key inputs'!G31)</f>
        <v>Year 2023</v>
      </c>
      <c r="I4" s="651"/>
      <c r="J4" s="437"/>
      <c r="K4" s="346" t="str">
        <f>'Key inputs'!G32</f>
        <v>2023 UY</v>
      </c>
      <c r="L4" s="327" t="str">
        <f>K4</f>
        <v>2023 UY</v>
      </c>
    </row>
    <row r="5" spans="2:12" s="315" customFormat="1" ht="28" x14ac:dyDescent="0.3">
      <c r="B5" s="652"/>
      <c r="C5" s="653"/>
      <c r="D5" s="438" t="s">
        <v>144</v>
      </c>
      <c r="E5" s="343" t="s">
        <v>437</v>
      </c>
      <c r="F5" s="355" t="s">
        <v>438</v>
      </c>
      <c r="H5" s="652"/>
      <c r="I5" s="653"/>
      <c r="J5" s="438" t="s">
        <v>144</v>
      </c>
      <c r="K5" s="342" t="s">
        <v>437</v>
      </c>
      <c r="L5" s="355" t="s">
        <v>438</v>
      </c>
    </row>
    <row r="6" spans="2:12" s="315" customFormat="1" x14ac:dyDescent="0.3">
      <c r="B6" s="507"/>
      <c r="C6" s="358" t="s">
        <v>439</v>
      </c>
      <c r="D6" s="462"/>
      <c r="E6" s="359" t="s">
        <v>145</v>
      </c>
      <c r="F6" s="360" t="s">
        <v>146</v>
      </c>
      <c r="H6" s="507"/>
      <c r="I6" s="358" t="s">
        <v>439</v>
      </c>
      <c r="J6" s="462"/>
      <c r="K6" s="361" t="s">
        <v>145</v>
      </c>
      <c r="L6" s="360" t="s">
        <v>146</v>
      </c>
    </row>
    <row r="7" spans="2:12" x14ac:dyDescent="0.3">
      <c r="B7" s="508">
        <v>1</v>
      </c>
      <c r="C7" s="235" t="s">
        <v>440</v>
      </c>
      <c r="D7" s="463" t="s">
        <v>441</v>
      </c>
      <c r="E7" s="146"/>
      <c r="F7" s="565"/>
      <c r="H7" s="508">
        <v>1</v>
      </c>
      <c r="I7" s="235" t="s">
        <v>440</v>
      </c>
      <c r="J7" s="463" t="s">
        <v>441</v>
      </c>
      <c r="K7" s="126"/>
      <c r="L7" s="136"/>
    </row>
    <row r="8" spans="2:12" x14ac:dyDescent="0.3">
      <c r="B8" s="489">
        <v>2</v>
      </c>
      <c r="C8" s="236" t="s">
        <v>442</v>
      </c>
      <c r="D8" s="463" t="s">
        <v>441</v>
      </c>
      <c r="E8" s="146"/>
      <c r="F8" s="566"/>
      <c r="H8" s="489">
        <v>2</v>
      </c>
      <c r="I8" s="236" t="s">
        <v>442</v>
      </c>
      <c r="J8" s="463" t="s">
        <v>441</v>
      </c>
      <c r="K8" s="238"/>
      <c r="L8" s="240"/>
    </row>
    <row r="9" spans="2:12" x14ac:dyDescent="0.3">
      <c r="B9" s="489"/>
      <c r="C9" s="234" t="s">
        <v>443</v>
      </c>
      <c r="D9" s="463"/>
      <c r="E9" s="230"/>
      <c r="F9" s="231"/>
      <c r="H9" s="489"/>
      <c r="I9" s="234" t="s">
        <v>443</v>
      </c>
      <c r="J9" s="463"/>
      <c r="K9" s="50"/>
      <c r="L9" s="231"/>
    </row>
    <row r="10" spans="2:12" x14ac:dyDescent="0.3">
      <c r="B10" s="489">
        <v>3</v>
      </c>
      <c r="C10" s="236" t="s">
        <v>444</v>
      </c>
      <c r="D10" s="463" t="s">
        <v>441</v>
      </c>
      <c r="E10" s="146"/>
      <c r="F10" s="225"/>
      <c r="H10" s="489">
        <v>3</v>
      </c>
      <c r="I10" s="236" t="s">
        <v>444</v>
      </c>
      <c r="J10" s="463" t="s">
        <v>441</v>
      </c>
      <c r="K10" s="239"/>
      <c r="L10" s="241"/>
    </row>
    <row r="11" spans="2:12" ht="14.5" thickBot="1" x14ac:dyDescent="0.35">
      <c r="B11" s="490">
        <v>4</v>
      </c>
      <c r="C11" s="237" t="s">
        <v>445</v>
      </c>
      <c r="D11" s="439" t="s">
        <v>441</v>
      </c>
      <c r="E11" s="567"/>
      <c r="F11" s="568"/>
      <c r="H11" s="490">
        <v>4</v>
      </c>
      <c r="I11" s="237" t="s">
        <v>445</v>
      </c>
      <c r="J11" s="439" t="s">
        <v>441</v>
      </c>
      <c r="K11" s="569"/>
      <c r="L11" s="570"/>
    </row>
    <row r="12" spans="2:12" ht="14.5" thickBot="1" x14ac:dyDescent="0.35">
      <c r="C12" s="5"/>
      <c r="D12" s="5"/>
      <c r="I12" s="5"/>
      <c r="J12" s="5"/>
    </row>
    <row r="13" spans="2:12" s="315" customFormat="1" x14ac:dyDescent="0.3">
      <c r="B13" s="650" t="str">
        <f>B4</f>
        <v>Year 2024</v>
      </c>
      <c r="C13" s="651"/>
      <c r="D13" s="437"/>
      <c r="E13" s="326" t="str">
        <f>'Key inputs'!D32</f>
        <v>2023 UY</v>
      </c>
      <c r="F13" s="327" t="str">
        <f>E13</f>
        <v>2023 UY</v>
      </c>
      <c r="H13" s="650" t="str">
        <f>H4</f>
        <v>Year 2023</v>
      </c>
      <c r="I13" s="651"/>
      <c r="J13" s="437"/>
      <c r="K13" s="346" t="str">
        <f>'Key inputs'!H32</f>
        <v>2022 UY</v>
      </c>
      <c r="L13" s="327" t="str">
        <f>K13</f>
        <v>2022 UY</v>
      </c>
    </row>
    <row r="14" spans="2:12" ht="28" x14ac:dyDescent="0.3">
      <c r="B14" s="652"/>
      <c r="C14" s="653"/>
      <c r="D14" s="438" t="s">
        <v>144</v>
      </c>
      <c r="E14" s="343" t="s">
        <v>437</v>
      </c>
      <c r="F14" s="355" t="s">
        <v>438</v>
      </c>
      <c r="H14" s="652"/>
      <c r="I14" s="653"/>
      <c r="J14" s="438" t="s">
        <v>144</v>
      </c>
      <c r="K14" s="342" t="s">
        <v>437</v>
      </c>
      <c r="L14" s="355" t="s">
        <v>438</v>
      </c>
    </row>
    <row r="15" spans="2:12" x14ac:dyDescent="0.3">
      <c r="B15" s="507"/>
      <c r="C15" s="358" t="s">
        <v>439</v>
      </c>
      <c r="D15" s="462"/>
      <c r="E15" s="359" t="s">
        <v>147</v>
      </c>
      <c r="F15" s="360" t="s">
        <v>148</v>
      </c>
      <c r="H15" s="507"/>
      <c r="I15" s="358" t="s">
        <v>439</v>
      </c>
      <c r="J15" s="462"/>
      <c r="K15" s="361" t="s">
        <v>147</v>
      </c>
      <c r="L15" s="360" t="s">
        <v>148</v>
      </c>
    </row>
    <row r="16" spans="2:12" x14ac:dyDescent="0.3">
      <c r="B16" s="508">
        <v>1</v>
      </c>
      <c r="C16" s="235" t="s">
        <v>440</v>
      </c>
      <c r="D16" s="463" t="s">
        <v>441</v>
      </c>
      <c r="E16" s="146"/>
      <c r="F16" s="565"/>
      <c r="H16" s="508">
        <v>1</v>
      </c>
      <c r="I16" s="235" t="s">
        <v>440</v>
      </c>
      <c r="J16" s="463" t="s">
        <v>441</v>
      </c>
      <c r="K16" s="126"/>
      <c r="L16" s="136"/>
    </row>
    <row r="17" spans="2:12" x14ac:dyDescent="0.3">
      <c r="B17" s="489">
        <v>2</v>
      </c>
      <c r="C17" s="236" t="s">
        <v>442</v>
      </c>
      <c r="D17" s="463" t="s">
        <v>441</v>
      </c>
      <c r="E17" s="146"/>
      <c r="F17" s="566"/>
      <c r="H17" s="489">
        <v>2</v>
      </c>
      <c r="I17" s="236" t="s">
        <v>442</v>
      </c>
      <c r="J17" s="463" t="s">
        <v>441</v>
      </c>
      <c r="K17" s="238"/>
      <c r="L17" s="240"/>
    </row>
    <row r="18" spans="2:12" x14ac:dyDescent="0.3">
      <c r="B18" s="489"/>
      <c r="C18" s="234" t="s">
        <v>443</v>
      </c>
      <c r="D18" s="463"/>
      <c r="E18" s="230"/>
      <c r="F18" s="231"/>
      <c r="H18" s="489"/>
      <c r="I18" s="234" t="s">
        <v>443</v>
      </c>
      <c r="J18" s="463"/>
      <c r="K18" s="50"/>
      <c r="L18" s="231"/>
    </row>
    <row r="19" spans="2:12" x14ac:dyDescent="0.3">
      <c r="B19" s="489">
        <v>3</v>
      </c>
      <c r="C19" s="236" t="s">
        <v>444</v>
      </c>
      <c r="D19" s="463" t="s">
        <v>441</v>
      </c>
      <c r="E19" s="146"/>
      <c r="F19" s="225"/>
      <c r="H19" s="489">
        <v>3</v>
      </c>
      <c r="I19" s="236" t="s">
        <v>444</v>
      </c>
      <c r="J19" s="463" t="s">
        <v>441</v>
      </c>
      <c r="K19" s="239"/>
      <c r="L19" s="241"/>
    </row>
    <row r="20" spans="2:12" ht="14.5" thickBot="1" x14ac:dyDescent="0.35">
      <c r="B20" s="490">
        <v>4</v>
      </c>
      <c r="C20" s="237" t="s">
        <v>445</v>
      </c>
      <c r="D20" s="439" t="s">
        <v>441</v>
      </c>
      <c r="E20" s="567"/>
      <c r="F20" s="568"/>
      <c r="H20" s="490">
        <v>4</v>
      </c>
      <c r="I20" s="237" t="s">
        <v>445</v>
      </c>
      <c r="J20" s="439" t="s">
        <v>441</v>
      </c>
      <c r="K20" s="569"/>
      <c r="L20" s="570"/>
    </row>
    <row r="21" spans="2:12" ht="14.5" thickBot="1" x14ac:dyDescent="0.35"/>
    <row r="22" spans="2:12" x14ac:dyDescent="0.3">
      <c r="B22" s="650" t="str">
        <f>B13</f>
        <v>Year 2024</v>
      </c>
      <c r="C22" s="651"/>
      <c r="D22" s="437"/>
      <c r="E22" s="326" t="str">
        <f>'Key inputs'!E32</f>
        <v>2022 UY</v>
      </c>
      <c r="F22" s="327" t="str">
        <f>E22</f>
        <v>2022 UY</v>
      </c>
      <c r="H22" s="650" t="str">
        <f>H13</f>
        <v>Year 2023</v>
      </c>
      <c r="I22" s="651"/>
      <c r="J22" s="437"/>
      <c r="K22" s="326" t="str">
        <f>'Key inputs'!I32</f>
        <v>2021 UY</v>
      </c>
      <c r="L22" s="327" t="str">
        <f>K22</f>
        <v>2021 UY</v>
      </c>
    </row>
    <row r="23" spans="2:12" ht="28" x14ac:dyDescent="0.3">
      <c r="B23" s="652"/>
      <c r="C23" s="653"/>
      <c r="D23" s="438" t="s">
        <v>144</v>
      </c>
      <c r="E23" s="343" t="s">
        <v>437</v>
      </c>
      <c r="F23" s="355" t="s">
        <v>438</v>
      </c>
      <c r="H23" s="652"/>
      <c r="I23" s="653"/>
      <c r="J23" s="438" t="s">
        <v>144</v>
      </c>
      <c r="K23" s="343" t="s">
        <v>437</v>
      </c>
      <c r="L23" s="355" t="s">
        <v>438</v>
      </c>
    </row>
    <row r="24" spans="2:12" x14ac:dyDescent="0.3">
      <c r="B24" s="507"/>
      <c r="C24" s="358" t="s">
        <v>439</v>
      </c>
      <c r="D24" s="462"/>
      <c r="E24" s="359" t="s">
        <v>149</v>
      </c>
      <c r="F24" s="360" t="s">
        <v>150</v>
      </c>
      <c r="H24" s="507"/>
      <c r="I24" s="358" t="s">
        <v>439</v>
      </c>
      <c r="J24" s="462"/>
      <c r="K24" s="359" t="s">
        <v>149</v>
      </c>
      <c r="L24" s="360" t="s">
        <v>150</v>
      </c>
    </row>
    <row r="25" spans="2:12" x14ac:dyDescent="0.3">
      <c r="B25" s="508">
        <v>1</v>
      </c>
      <c r="C25" s="235" t="s">
        <v>440</v>
      </c>
      <c r="D25" s="463" t="s">
        <v>441</v>
      </c>
      <c r="E25" s="146"/>
      <c r="F25" s="565"/>
      <c r="H25" s="508">
        <v>1</v>
      </c>
      <c r="I25" s="235" t="s">
        <v>440</v>
      </c>
      <c r="J25" s="463" t="s">
        <v>441</v>
      </c>
      <c r="K25" s="126"/>
      <c r="L25" s="136"/>
    </row>
    <row r="26" spans="2:12" x14ac:dyDescent="0.3">
      <c r="B26" s="489">
        <v>2</v>
      </c>
      <c r="C26" s="236" t="s">
        <v>442</v>
      </c>
      <c r="D26" s="463" t="s">
        <v>441</v>
      </c>
      <c r="E26" s="146"/>
      <c r="F26" s="566"/>
      <c r="H26" s="489">
        <v>2</v>
      </c>
      <c r="I26" s="236" t="s">
        <v>442</v>
      </c>
      <c r="J26" s="463" t="s">
        <v>441</v>
      </c>
      <c r="K26" s="238"/>
      <c r="L26" s="240"/>
    </row>
    <row r="27" spans="2:12" x14ac:dyDescent="0.3">
      <c r="B27" s="489"/>
      <c r="C27" s="234" t="s">
        <v>443</v>
      </c>
      <c r="D27" s="463"/>
      <c r="E27" s="230"/>
      <c r="F27" s="231"/>
      <c r="H27" s="489"/>
      <c r="I27" s="234" t="s">
        <v>443</v>
      </c>
      <c r="J27" s="463"/>
      <c r="K27" s="50"/>
      <c r="L27" s="231"/>
    </row>
    <row r="28" spans="2:12" x14ac:dyDescent="0.3">
      <c r="B28" s="489">
        <v>3</v>
      </c>
      <c r="C28" s="236" t="s">
        <v>444</v>
      </c>
      <c r="D28" s="463" t="s">
        <v>441</v>
      </c>
      <c r="E28" s="146"/>
      <c r="F28" s="225"/>
      <c r="H28" s="489">
        <v>3</v>
      </c>
      <c r="I28" s="236" t="s">
        <v>444</v>
      </c>
      <c r="J28" s="463" t="s">
        <v>441</v>
      </c>
      <c r="K28" s="239"/>
      <c r="L28" s="241"/>
    </row>
    <row r="29" spans="2:12" ht="14.5" thickBot="1" x14ac:dyDescent="0.35">
      <c r="B29" s="490">
        <v>4</v>
      </c>
      <c r="C29" s="237" t="s">
        <v>445</v>
      </c>
      <c r="D29" s="439" t="s">
        <v>441</v>
      </c>
      <c r="E29" s="567"/>
      <c r="F29" s="568"/>
      <c r="H29" s="490">
        <v>4</v>
      </c>
      <c r="I29" s="237" t="s">
        <v>445</v>
      </c>
      <c r="J29" s="439" t="s">
        <v>441</v>
      </c>
      <c r="K29" s="569"/>
      <c r="L29" s="570"/>
    </row>
    <row r="30" spans="2:12" ht="14.5" hidden="1" outlineLevel="1" thickBot="1" x14ac:dyDescent="0.35"/>
    <row r="31" spans="2:12" hidden="1" outlineLevel="1" x14ac:dyDescent="0.3">
      <c r="B31" s="650" t="str">
        <f>B22</f>
        <v>Year 2024</v>
      </c>
      <c r="C31" s="651"/>
      <c r="D31" s="437"/>
      <c r="E31" s="326" t="str">
        <f>LEFT(E22,4)-1&amp;" UY"</f>
        <v>2021 UY</v>
      </c>
      <c r="F31" s="327" t="str">
        <f>E31</f>
        <v>2021 UY</v>
      </c>
      <c r="H31" s="650" t="str">
        <f>H22</f>
        <v>Year 2023</v>
      </c>
      <c r="I31" s="651"/>
      <c r="J31" s="437"/>
      <c r="K31" s="326" t="str">
        <f>LEFT(K22,4)-1&amp;" UY"</f>
        <v>2020 UY</v>
      </c>
      <c r="L31" s="327" t="str">
        <f>K31</f>
        <v>2020 UY</v>
      </c>
    </row>
    <row r="32" spans="2:12" ht="28" hidden="1" outlineLevel="1" x14ac:dyDescent="0.3">
      <c r="B32" s="652"/>
      <c r="C32" s="653"/>
      <c r="D32" s="438" t="s">
        <v>144</v>
      </c>
      <c r="E32" s="343" t="s">
        <v>437</v>
      </c>
      <c r="F32" s="355" t="s">
        <v>438</v>
      </c>
      <c r="H32" s="652"/>
      <c r="I32" s="653"/>
      <c r="J32" s="438" t="s">
        <v>144</v>
      </c>
      <c r="K32" s="343" t="s">
        <v>437</v>
      </c>
      <c r="L32" s="355" t="s">
        <v>438</v>
      </c>
    </row>
    <row r="33" spans="2:12" hidden="1" outlineLevel="1" x14ac:dyDescent="0.3">
      <c r="B33" s="507"/>
      <c r="C33" s="358" t="s">
        <v>439</v>
      </c>
      <c r="D33" s="462"/>
      <c r="E33" s="359" t="s">
        <v>151</v>
      </c>
      <c r="F33" s="360" t="s">
        <v>152</v>
      </c>
      <c r="H33" s="507"/>
      <c r="I33" s="358" t="s">
        <v>439</v>
      </c>
      <c r="J33" s="462"/>
      <c r="K33" s="359" t="s">
        <v>151</v>
      </c>
      <c r="L33" s="360" t="s">
        <v>152</v>
      </c>
    </row>
    <row r="34" spans="2:12" hidden="1" outlineLevel="1" x14ac:dyDescent="0.3">
      <c r="B34" s="508">
        <v>1</v>
      </c>
      <c r="C34" s="235" t="s">
        <v>440</v>
      </c>
      <c r="D34" s="463" t="s">
        <v>441</v>
      </c>
      <c r="E34" s="146"/>
      <c r="F34" s="225"/>
      <c r="H34" s="508">
        <v>1</v>
      </c>
      <c r="I34" s="235" t="s">
        <v>440</v>
      </c>
      <c r="J34" s="463" t="s">
        <v>441</v>
      </c>
      <c r="K34" s="126"/>
      <c r="L34" s="136"/>
    </row>
    <row r="35" spans="2:12" hidden="1" outlineLevel="1" x14ac:dyDescent="0.3">
      <c r="B35" s="489">
        <v>2</v>
      </c>
      <c r="C35" s="236" t="s">
        <v>442</v>
      </c>
      <c r="D35" s="463" t="s">
        <v>441</v>
      </c>
      <c r="E35" s="229"/>
      <c r="F35" s="227"/>
      <c r="H35" s="489">
        <v>2</v>
      </c>
      <c r="I35" s="236" t="s">
        <v>442</v>
      </c>
      <c r="J35" s="463" t="s">
        <v>441</v>
      </c>
      <c r="K35" s="238"/>
      <c r="L35" s="240"/>
    </row>
    <row r="36" spans="2:12" hidden="1" outlineLevel="1" x14ac:dyDescent="0.3">
      <c r="B36" s="489"/>
      <c r="C36" s="234" t="s">
        <v>443</v>
      </c>
      <c r="D36" s="463"/>
      <c r="E36" s="230"/>
      <c r="F36" s="231"/>
      <c r="H36" s="489"/>
      <c r="I36" s="234" t="s">
        <v>443</v>
      </c>
      <c r="J36" s="463"/>
      <c r="K36" s="50"/>
      <c r="L36" s="231"/>
    </row>
    <row r="37" spans="2:12" hidden="1" outlineLevel="1" x14ac:dyDescent="0.3">
      <c r="B37" s="489">
        <v>3</v>
      </c>
      <c r="C37" s="236" t="s">
        <v>444</v>
      </c>
      <c r="D37" s="463" t="s">
        <v>441</v>
      </c>
      <c r="E37" s="146"/>
      <c r="F37" s="225"/>
      <c r="H37" s="489">
        <v>3</v>
      </c>
      <c r="I37" s="236" t="s">
        <v>444</v>
      </c>
      <c r="J37" s="463" t="s">
        <v>441</v>
      </c>
      <c r="K37" s="239"/>
      <c r="L37" s="241"/>
    </row>
    <row r="38" spans="2:12" ht="14.5" hidden="1" outlineLevel="1" thickBot="1" x14ac:dyDescent="0.35">
      <c r="B38" s="490">
        <v>4</v>
      </c>
      <c r="C38" s="237" t="s">
        <v>445</v>
      </c>
      <c r="D38" s="439" t="s">
        <v>441</v>
      </c>
      <c r="E38" s="232"/>
      <c r="F38" s="233"/>
      <c r="H38" s="490">
        <v>4</v>
      </c>
      <c r="I38" s="237" t="s">
        <v>445</v>
      </c>
      <c r="J38" s="439" t="s">
        <v>441</v>
      </c>
      <c r="K38" s="267"/>
      <c r="L38" s="242"/>
    </row>
    <row r="39" spans="2:12" ht="14.5" hidden="1" outlineLevel="1" thickBot="1" x14ac:dyDescent="0.35"/>
    <row r="40" spans="2:12" hidden="1" outlineLevel="1" x14ac:dyDescent="0.3">
      <c r="B40" s="650" t="str">
        <f>B31</f>
        <v>Year 2024</v>
      </c>
      <c r="C40" s="651"/>
      <c r="D40" s="437"/>
      <c r="E40" s="326" t="str">
        <f>LEFT(E31,4)-1&amp;" UY"</f>
        <v>2020 UY</v>
      </c>
      <c r="F40" s="327" t="str">
        <f>E40</f>
        <v>2020 UY</v>
      </c>
      <c r="H40" s="650" t="str">
        <f>H31</f>
        <v>Year 2023</v>
      </c>
      <c r="I40" s="651"/>
      <c r="J40" s="437"/>
      <c r="K40" s="326" t="str">
        <f>LEFT(K31,4)-1&amp;" UY"</f>
        <v>2019 UY</v>
      </c>
      <c r="L40" s="327" t="str">
        <f>K40</f>
        <v>2019 UY</v>
      </c>
    </row>
    <row r="41" spans="2:12" ht="28" hidden="1" outlineLevel="1" x14ac:dyDescent="0.3">
      <c r="B41" s="652"/>
      <c r="C41" s="653"/>
      <c r="D41" s="438" t="s">
        <v>144</v>
      </c>
      <c r="E41" s="343" t="s">
        <v>437</v>
      </c>
      <c r="F41" s="355" t="s">
        <v>438</v>
      </c>
      <c r="H41" s="652"/>
      <c r="I41" s="653"/>
      <c r="J41" s="438" t="s">
        <v>144</v>
      </c>
      <c r="K41" s="343" t="s">
        <v>437</v>
      </c>
      <c r="L41" s="355" t="s">
        <v>438</v>
      </c>
    </row>
    <row r="42" spans="2:12" hidden="1" outlineLevel="1" x14ac:dyDescent="0.3">
      <c r="B42" s="507"/>
      <c r="C42" s="358" t="s">
        <v>439</v>
      </c>
      <c r="D42" s="462"/>
      <c r="E42" s="359" t="s">
        <v>346</v>
      </c>
      <c r="F42" s="360" t="s">
        <v>347</v>
      </c>
      <c r="H42" s="507"/>
      <c r="I42" s="358" t="s">
        <v>439</v>
      </c>
      <c r="J42" s="462"/>
      <c r="K42" s="359" t="s">
        <v>346</v>
      </c>
      <c r="L42" s="360" t="s">
        <v>347</v>
      </c>
    </row>
    <row r="43" spans="2:12" hidden="1" outlineLevel="1" x14ac:dyDescent="0.3">
      <c r="B43" s="508">
        <v>1</v>
      </c>
      <c r="C43" s="235" t="s">
        <v>440</v>
      </c>
      <c r="D43" s="463" t="s">
        <v>441</v>
      </c>
      <c r="E43" s="146"/>
      <c r="F43" s="225"/>
      <c r="H43" s="508">
        <v>1</v>
      </c>
      <c r="I43" s="235" t="s">
        <v>440</v>
      </c>
      <c r="J43" s="463" t="s">
        <v>441</v>
      </c>
      <c r="K43" s="126"/>
      <c r="L43" s="136"/>
    </row>
    <row r="44" spans="2:12" hidden="1" outlineLevel="1" x14ac:dyDescent="0.3">
      <c r="B44" s="489">
        <v>2</v>
      </c>
      <c r="C44" s="236" t="s">
        <v>442</v>
      </c>
      <c r="D44" s="463" t="s">
        <v>441</v>
      </c>
      <c r="E44" s="229"/>
      <c r="F44" s="227"/>
      <c r="H44" s="489">
        <v>2</v>
      </c>
      <c r="I44" s="236" t="s">
        <v>442</v>
      </c>
      <c r="J44" s="463" t="s">
        <v>441</v>
      </c>
      <c r="K44" s="238"/>
      <c r="L44" s="240"/>
    </row>
    <row r="45" spans="2:12" hidden="1" outlineLevel="1" x14ac:dyDescent="0.3">
      <c r="B45" s="489"/>
      <c r="C45" s="234" t="s">
        <v>443</v>
      </c>
      <c r="D45" s="463"/>
      <c r="E45" s="230"/>
      <c r="F45" s="231"/>
      <c r="H45" s="489"/>
      <c r="I45" s="234" t="s">
        <v>443</v>
      </c>
      <c r="J45" s="463"/>
      <c r="K45" s="50"/>
      <c r="L45" s="231"/>
    </row>
    <row r="46" spans="2:12" hidden="1" outlineLevel="1" x14ac:dyDescent="0.3">
      <c r="B46" s="489">
        <v>3</v>
      </c>
      <c r="C46" s="236" t="s">
        <v>444</v>
      </c>
      <c r="D46" s="463" t="s">
        <v>441</v>
      </c>
      <c r="E46" s="146"/>
      <c r="F46" s="225"/>
      <c r="H46" s="489">
        <v>3</v>
      </c>
      <c r="I46" s="236" t="s">
        <v>444</v>
      </c>
      <c r="J46" s="463" t="s">
        <v>441</v>
      </c>
      <c r="K46" s="239"/>
      <c r="L46" s="241"/>
    </row>
    <row r="47" spans="2:12" ht="14.5" hidden="1" outlineLevel="1" thickBot="1" x14ac:dyDescent="0.35">
      <c r="B47" s="490">
        <v>4</v>
      </c>
      <c r="C47" s="237" t="s">
        <v>445</v>
      </c>
      <c r="D47" s="439" t="s">
        <v>441</v>
      </c>
      <c r="E47" s="232"/>
      <c r="F47" s="233"/>
      <c r="H47" s="490">
        <v>4</v>
      </c>
      <c r="I47" s="237" t="s">
        <v>445</v>
      </c>
      <c r="J47" s="439" t="s">
        <v>441</v>
      </c>
      <c r="K47" s="267"/>
      <c r="L47" s="242"/>
    </row>
    <row r="48" spans="2:12" ht="14.5" hidden="1" outlineLevel="1" thickBot="1" x14ac:dyDescent="0.35"/>
    <row r="49" spans="2:12" hidden="1" outlineLevel="1" x14ac:dyDescent="0.3">
      <c r="B49" s="650" t="str">
        <f>B40</f>
        <v>Year 2024</v>
      </c>
      <c r="C49" s="651"/>
      <c r="D49" s="437"/>
      <c r="E49" s="326" t="str">
        <f>LEFT(E40,4)-1&amp;" UY"</f>
        <v>2019 UY</v>
      </c>
      <c r="F49" s="327" t="str">
        <f>E49</f>
        <v>2019 UY</v>
      </c>
      <c r="H49" s="650" t="str">
        <f>H40</f>
        <v>Year 2023</v>
      </c>
      <c r="I49" s="651"/>
      <c r="J49" s="437"/>
      <c r="K49" s="326" t="str">
        <f>LEFT(K40,4)-1&amp;" UY"</f>
        <v>2018 UY</v>
      </c>
      <c r="L49" s="327" t="str">
        <f>K49</f>
        <v>2018 UY</v>
      </c>
    </row>
    <row r="50" spans="2:12" ht="28" hidden="1" outlineLevel="1" x14ac:dyDescent="0.3">
      <c r="B50" s="652"/>
      <c r="C50" s="653"/>
      <c r="D50" s="438" t="s">
        <v>144</v>
      </c>
      <c r="E50" s="343" t="s">
        <v>437</v>
      </c>
      <c r="F50" s="355" t="s">
        <v>438</v>
      </c>
      <c r="H50" s="652"/>
      <c r="I50" s="653"/>
      <c r="J50" s="438" t="s">
        <v>144</v>
      </c>
      <c r="K50" s="343" t="s">
        <v>437</v>
      </c>
      <c r="L50" s="355" t="s">
        <v>438</v>
      </c>
    </row>
    <row r="51" spans="2:12" hidden="1" outlineLevel="1" x14ac:dyDescent="0.3">
      <c r="B51" s="507"/>
      <c r="C51" s="358" t="s">
        <v>439</v>
      </c>
      <c r="D51" s="462"/>
      <c r="E51" s="359" t="s">
        <v>348</v>
      </c>
      <c r="F51" s="360" t="s">
        <v>349</v>
      </c>
      <c r="H51" s="507"/>
      <c r="I51" s="358" t="s">
        <v>439</v>
      </c>
      <c r="J51" s="462"/>
      <c r="K51" s="359" t="s">
        <v>348</v>
      </c>
      <c r="L51" s="360" t="s">
        <v>349</v>
      </c>
    </row>
    <row r="52" spans="2:12" hidden="1" outlineLevel="1" x14ac:dyDescent="0.3">
      <c r="B52" s="508">
        <v>1</v>
      </c>
      <c r="C52" s="235" t="s">
        <v>440</v>
      </c>
      <c r="D52" s="463" t="s">
        <v>441</v>
      </c>
      <c r="E52" s="146"/>
      <c r="F52" s="225"/>
      <c r="H52" s="508">
        <v>1</v>
      </c>
      <c r="I52" s="235" t="s">
        <v>440</v>
      </c>
      <c r="J52" s="463" t="s">
        <v>441</v>
      </c>
      <c r="K52" s="126"/>
      <c r="L52" s="136"/>
    </row>
    <row r="53" spans="2:12" hidden="1" outlineLevel="1" x14ac:dyDescent="0.3">
      <c r="B53" s="489">
        <v>2</v>
      </c>
      <c r="C53" s="236" t="s">
        <v>442</v>
      </c>
      <c r="D53" s="463" t="s">
        <v>441</v>
      </c>
      <c r="E53" s="229"/>
      <c r="F53" s="227"/>
      <c r="H53" s="489">
        <v>2</v>
      </c>
      <c r="I53" s="236" t="s">
        <v>442</v>
      </c>
      <c r="J53" s="463" t="s">
        <v>441</v>
      </c>
      <c r="K53" s="238"/>
      <c r="L53" s="240"/>
    </row>
    <row r="54" spans="2:12" hidden="1" outlineLevel="1" x14ac:dyDescent="0.3">
      <c r="B54" s="489"/>
      <c r="C54" s="234" t="s">
        <v>443</v>
      </c>
      <c r="D54" s="463"/>
      <c r="E54" s="230"/>
      <c r="F54" s="231"/>
      <c r="H54" s="489"/>
      <c r="I54" s="234" t="s">
        <v>443</v>
      </c>
      <c r="J54" s="463"/>
      <c r="K54" s="50"/>
      <c r="L54" s="231"/>
    </row>
    <row r="55" spans="2:12" hidden="1" outlineLevel="1" x14ac:dyDescent="0.3">
      <c r="B55" s="489">
        <v>3</v>
      </c>
      <c r="C55" s="236" t="s">
        <v>444</v>
      </c>
      <c r="D55" s="463" t="s">
        <v>441</v>
      </c>
      <c r="E55" s="146"/>
      <c r="F55" s="225"/>
      <c r="H55" s="489">
        <v>3</v>
      </c>
      <c r="I55" s="236" t="s">
        <v>444</v>
      </c>
      <c r="J55" s="463" t="s">
        <v>441</v>
      </c>
      <c r="K55" s="239"/>
      <c r="L55" s="241"/>
    </row>
    <row r="56" spans="2:12" ht="14.5" hidden="1" outlineLevel="1" thickBot="1" x14ac:dyDescent="0.35">
      <c r="B56" s="490">
        <v>4</v>
      </c>
      <c r="C56" s="237" t="s">
        <v>445</v>
      </c>
      <c r="D56" s="439" t="s">
        <v>441</v>
      </c>
      <c r="E56" s="232"/>
      <c r="F56" s="233"/>
      <c r="H56" s="490">
        <v>4</v>
      </c>
      <c r="I56" s="237" t="s">
        <v>445</v>
      </c>
      <c r="J56" s="439" t="s">
        <v>441</v>
      </c>
      <c r="K56" s="267"/>
      <c r="L56" s="242"/>
    </row>
    <row r="57" spans="2:12" ht="14.5" hidden="1" outlineLevel="1" thickBot="1" x14ac:dyDescent="0.35"/>
    <row r="58" spans="2:12" hidden="1" outlineLevel="1" x14ac:dyDescent="0.3">
      <c r="B58" s="650" t="str">
        <f>B49</f>
        <v>Year 2024</v>
      </c>
      <c r="C58" s="651"/>
      <c r="D58" s="437"/>
      <c r="E58" s="326" t="str">
        <f>LEFT(E49,4)-1&amp;" UY"</f>
        <v>2018 UY</v>
      </c>
      <c r="F58" s="327" t="str">
        <f>E58</f>
        <v>2018 UY</v>
      </c>
      <c r="H58" s="650" t="str">
        <f>H49</f>
        <v>Year 2023</v>
      </c>
      <c r="I58" s="651"/>
      <c r="J58" s="437"/>
      <c r="K58" s="326" t="str">
        <f>LEFT(K49,4)-1&amp;" UY"</f>
        <v>2017 UY</v>
      </c>
      <c r="L58" s="327" t="str">
        <f>K58</f>
        <v>2017 UY</v>
      </c>
    </row>
    <row r="59" spans="2:12" ht="28" hidden="1" outlineLevel="1" x14ac:dyDescent="0.3">
      <c r="B59" s="652"/>
      <c r="C59" s="653"/>
      <c r="D59" s="438" t="s">
        <v>144</v>
      </c>
      <c r="E59" s="343" t="s">
        <v>437</v>
      </c>
      <c r="F59" s="355" t="s">
        <v>438</v>
      </c>
      <c r="H59" s="652"/>
      <c r="I59" s="653"/>
      <c r="J59" s="438" t="s">
        <v>144</v>
      </c>
      <c r="K59" s="343" t="s">
        <v>437</v>
      </c>
      <c r="L59" s="355" t="s">
        <v>438</v>
      </c>
    </row>
    <row r="60" spans="2:12" hidden="1" outlineLevel="1" x14ac:dyDescent="0.3">
      <c r="B60" s="507"/>
      <c r="C60" s="358" t="s">
        <v>439</v>
      </c>
      <c r="D60" s="462"/>
      <c r="E60" s="359" t="s">
        <v>350</v>
      </c>
      <c r="F60" s="360" t="s">
        <v>351</v>
      </c>
      <c r="H60" s="507"/>
      <c r="I60" s="358" t="s">
        <v>439</v>
      </c>
      <c r="J60" s="462"/>
      <c r="K60" s="359" t="s">
        <v>350</v>
      </c>
      <c r="L60" s="360" t="s">
        <v>351</v>
      </c>
    </row>
    <row r="61" spans="2:12" hidden="1" outlineLevel="1" x14ac:dyDescent="0.3">
      <c r="B61" s="508">
        <v>1</v>
      </c>
      <c r="C61" s="235" t="s">
        <v>440</v>
      </c>
      <c r="D61" s="463" t="s">
        <v>441</v>
      </c>
      <c r="E61" s="146"/>
      <c r="F61" s="225"/>
      <c r="H61" s="508">
        <v>1</v>
      </c>
      <c r="I61" s="235" t="s">
        <v>440</v>
      </c>
      <c r="J61" s="463" t="s">
        <v>441</v>
      </c>
      <c r="K61" s="126"/>
      <c r="L61" s="136"/>
    </row>
    <row r="62" spans="2:12" hidden="1" outlineLevel="1" x14ac:dyDescent="0.3">
      <c r="B62" s="489">
        <v>2</v>
      </c>
      <c r="C62" s="236" t="s">
        <v>442</v>
      </c>
      <c r="D62" s="463" t="s">
        <v>441</v>
      </c>
      <c r="E62" s="229"/>
      <c r="F62" s="227"/>
      <c r="H62" s="489">
        <v>2</v>
      </c>
      <c r="I62" s="236" t="s">
        <v>442</v>
      </c>
      <c r="J62" s="463" t="s">
        <v>441</v>
      </c>
      <c r="K62" s="238"/>
      <c r="L62" s="240"/>
    </row>
    <row r="63" spans="2:12" hidden="1" outlineLevel="1" x14ac:dyDescent="0.3">
      <c r="B63" s="489"/>
      <c r="C63" s="234" t="s">
        <v>443</v>
      </c>
      <c r="D63" s="463"/>
      <c r="E63" s="230"/>
      <c r="F63" s="231"/>
      <c r="H63" s="489"/>
      <c r="I63" s="234" t="s">
        <v>443</v>
      </c>
      <c r="J63" s="463"/>
      <c r="K63" s="50"/>
      <c r="L63" s="231"/>
    </row>
    <row r="64" spans="2:12" hidden="1" outlineLevel="1" x14ac:dyDescent="0.3">
      <c r="B64" s="489">
        <v>3</v>
      </c>
      <c r="C64" s="236" t="s">
        <v>444</v>
      </c>
      <c r="D64" s="463" t="s">
        <v>441</v>
      </c>
      <c r="E64" s="146"/>
      <c r="F64" s="225"/>
      <c r="H64" s="489">
        <v>3</v>
      </c>
      <c r="I64" s="236" t="s">
        <v>444</v>
      </c>
      <c r="J64" s="463" t="s">
        <v>441</v>
      </c>
      <c r="K64" s="239"/>
      <c r="L64" s="241"/>
    </row>
    <row r="65" spans="2:12" ht="14.5" hidden="1" outlineLevel="1" thickBot="1" x14ac:dyDescent="0.35">
      <c r="B65" s="490">
        <v>4</v>
      </c>
      <c r="C65" s="237" t="s">
        <v>445</v>
      </c>
      <c r="D65" s="439" t="s">
        <v>441</v>
      </c>
      <c r="E65" s="232"/>
      <c r="F65" s="233"/>
      <c r="H65" s="490">
        <v>4</v>
      </c>
      <c r="I65" s="237" t="s">
        <v>445</v>
      </c>
      <c r="J65" s="439" t="s">
        <v>441</v>
      </c>
      <c r="K65" s="267"/>
      <c r="L65" s="242"/>
    </row>
    <row r="66" spans="2:12" ht="14.5" collapsed="1" thickBot="1" x14ac:dyDescent="0.35"/>
    <row r="67" spans="2:12" x14ac:dyDescent="0.3">
      <c r="B67" s="650" t="str">
        <f>B58</f>
        <v>Year 2024</v>
      </c>
      <c r="C67" s="651"/>
      <c r="D67" s="437"/>
      <c r="E67" s="353" t="str">
        <f>'Key inputs'!F32</f>
        <v>Total</v>
      </c>
      <c r="F67" s="354" t="str">
        <f>'Key inputs'!F32</f>
        <v>Total</v>
      </c>
      <c r="H67" s="650" t="str">
        <f>H58</f>
        <v>Year 2023</v>
      </c>
      <c r="I67" s="651"/>
      <c r="J67" s="437"/>
      <c r="K67" s="353" t="str">
        <f>'Key inputs'!J32</f>
        <v>Total</v>
      </c>
      <c r="L67" s="354" t="str">
        <f>'Key inputs'!J32</f>
        <v>Total</v>
      </c>
    </row>
    <row r="68" spans="2:12" ht="28" x14ac:dyDescent="0.3">
      <c r="B68" s="652"/>
      <c r="C68" s="653"/>
      <c r="D68" s="438" t="s">
        <v>144</v>
      </c>
      <c r="E68" s="356" t="s">
        <v>437</v>
      </c>
      <c r="F68" s="357" t="s">
        <v>438</v>
      </c>
      <c r="H68" s="652"/>
      <c r="I68" s="653"/>
      <c r="J68" s="438" t="s">
        <v>144</v>
      </c>
      <c r="K68" s="356" t="s">
        <v>437</v>
      </c>
      <c r="L68" s="357" t="s">
        <v>438</v>
      </c>
    </row>
    <row r="69" spans="2:12" x14ac:dyDescent="0.3">
      <c r="B69" s="507"/>
      <c r="C69" s="358" t="s">
        <v>439</v>
      </c>
      <c r="D69" s="462"/>
      <c r="E69" s="359" t="s">
        <v>352</v>
      </c>
      <c r="F69" s="362" t="s">
        <v>353</v>
      </c>
      <c r="H69" s="507"/>
      <c r="I69" s="358" t="s">
        <v>439</v>
      </c>
      <c r="J69" s="462"/>
      <c r="K69" s="359" t="s">
        <v>352</v>
      </c>
      <c r="L69" s="362" t="s">
        <v>353</v>
      </c>
    </row>
    <row r="70" spans="2:12" x14ac:dyDescent="0.3">
      <c r="B70" s="508">
        <v>1</v>
      </c>
      <c r="C70" s="235" t="s">
        <v>440</v>
      </c>
      <c r="D70" s="463" t="s">
        <v>441</v>
      </c>
      <c r="E70" s="243">
        <f>SUM(E7,E16,E25,E34,E43,E52,E61)</f>
        <v>0</v>
      </c>
      <c r="F70" s="154">
        <f>SUM(F7,F16,F25,F34,F43,F52,F61)</f>
        <v>0</v>
      </c>
      <c r="H70" s="508">
        <v>1</v>
      </c>
      <c r="I70" s="235" t="s">
        <v>440</v>
      </c>
      <c r="J70" s="463" t="s">
        <v>441</v>
      </c>
      <c r="K70" s="243">
        <f>SUM(K7,K16,K25,K34,K43,K52,K61)</f>
        <v>0</v>
      </c>
      <c r="L70" s="154">
        <f>SUM(L7,L16,L25,L34,L43,L52,L61)</f>
        <v>0</v>
      </c>
    </row>
    <row r="71" spans="2:12" x14ac:dyDescent="0.3">
      <c r="B71" s="489">
        <v>2</v>
      </c>
      <c r="C71" s="236" t="s">
        <v>442</v>
      </c>
      <c r="D71" s="463" t="s">
        <v>441</v>
      </c>
      <c r="E71" s="226">
        <f>SUM(E8,E17,E26,E35,E44,E53,E62)</f>
        <v>0</v>
      </c>
      <c r="F71" s="154">
        <f>SUM(F8,F17,F26,F35,F44,F53,F62)</f>
        <v>0</v>
      </c>
      <c r="H71" s="489">
        <v>2</v>
      </c>
      <c r="I71" s="236" t="s">
        <v>442</v>
      </c>
      <c r="J71" s="463" t="s">
        <v>441</v>
      </c>
      <c r="K71" s="226">
        <f>SUM(K8,K17,K26,K35,K44,K53,K62)</f>
        <v>0</v>
      </c>
      <c r="L71" s="154">
        <f>SUM(L8,L17,L26,L35,L44,L53,L62)</f>
        <v>0</v>
      </c>
    </row>
    <row r="72" spans="2:12" x14ac:dyDescent="0.3">
      <c r="B72" s="489"/>
      <c r="C72" s="234" t="s">
        <v>443</v>
      </c>
      <c r="D72" s="463"/>
      <c r="E72" s="56"/>
      <c r="F72" s="57"/>
      <c r="H72" s="489"/>
      <c r="I72" s="234" t="s">
        <v>443</v>
      </c>
      <c r="J72" s="463"/>
      <c r="K72" s="56"/>
      <c r="L72" s="57"/>
    </row>
    <row r="73" spans="2:12" x14ac:dyDescent="0.3">
      <c r="B73" s="489">
        <v>3</v>
      </c>
      <c r="C73" s="236" t="s">
        <v>444</v>
      </c>
      <c r="D73" s="463" t="s">
        <v>441</v>
      </c>
      <c r="E73" s="226">
        <f>SUM(E10,E19,E28,E37,E46,E55,E64)</f>
        <v>0</v>
      </c>
      <c r="F73" s="154">
        <f>SUM(F10,F19,F28,F37,F46,F55,F64)</f>
        <v>0</v>
      </c>
      <c r="H73" s="489">
        <v>3</v>
      </c>
      <c r="I73" s="236" t="s">
        <v>444</v>
      </c>
      <c r="J73" s="463" t="s">
        <v>441</v>
      </c>
      <c r="K73" s="226">
        <f>SUM(K10,K19,K28,K37,K46,K55,K64)</f>
        <v>0</v>
      </c>
      <c r="L73" s="154">
        <f>SUM(L10,L19,L28,L37,L46,L55,L64)</f>
        <v>0</v>
      </c>
    </row>
    <row r="74" spans="2:12" ht="14.5" thickBot="1" x14ac:dyDescent="0.35">
      <c r="B74" s="490">
        <v>4</v>
      </c>
      <c r="C74" s="237" t="s">
        <v>445</v>
      </c>
      <c r="D74" s="439" t="s">
        <v>441</v>
      </c>
      <c r="E74" s="244">
        <f>SUM(E11,E20,E29,E38,E47,E56,E65)</f>
        <v>0</v>
      </c>
      <c r="F74" s="196">
        <f>SUM(F11,F20,F29,F38,F47,F56,F65)</f>
        <v>0</v>
      </c>
      <c r="H74" s="490">
        <v>4</v>
      </c>
      <c r="I74" s="237" t="s">
        <v>445</v>
      </c>
      <c r="J74" s="439" t="s">
        <v>441</v>
      </c>
      <c r="K74" s="244">
        <f>SUM(K11,K20,K29,K38,K47,K56,K65)</f>
        <v>0</v>
      </c>
      <c r="L74" s="196">
        <f>SUM(L11,L20,L29,L38,L47,L56,L65)</f>
        <v>0</v>
      </c>
    </row>
  </sheetData>
  <sheetProtection algorithmName="SHA-512" hashValue="z8hXq9JIXk+4Xj5fZ1AGv3XLnWdtKObSaOTgvZ/REkKryxlsFvnZSZfuzmI78/wQbuDTLeaGjoJoka8qmtXPIA==" saltValue="azM+A3EwFAvx69MkoNAEgQ==" spinCount="100000" sheet="1" formatCells="0" formatColumns="0" formatRows="0"/>
  <mergeCells count="16">
    <mergeCell ref="B4:C5"/>
    <mergeCell ref="B13:C14"/>
    <mergeCell ref="B22:C23"/>
    <mergeCell ref="B31:C32"/>
    <mergeCell ref="B40:C41"/>
    <mergeCell ref="B49:C50"/>
    <mergeCell ref="B58:C59"/>
    <mergeCell ref="B67:C68"/>
    <mergeCell ref="H49:I50"/>
    <mergeCell ref="H58:I59"/>
    <mergeCell ref="H67:I68"/>
    <mergeCell ref="H4:I5"/>
    <mergeCell ref="H13:I14"/>
    <mergeCell ref="H22:I23"/>
    <mergeCell ref="H31:I32"/>
    <mergeCell ref="H40:I41"/>
  </mergeCells>
  <hyperlinks>
    <hyperlink ref="F2" location="Content!A1" display="&lt;&lt;&lt; Back to ToC" xr:uid="{7EB1BA46-2F9B-4FF5-AEC4-59E7BCDA2AF5}"/>
  </hyperlinks>
  <pageMargins left="0.7" right="0.7" top="0.75" bottom="0.75" header="0.3" footer="0.3"/>
  <pageSetup paperSize="9" scale="73" fitToHeight="0" orientation="landscape" r:id="rId1"/>
  <headerFooter>
    <oddFooter>&amp;C_x000D_&amp;1#&amp;"Calibri"&amp;10&amp;K000000 Classification: Unclassified</oddFooter>
  </headerFooter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49F7-16EB-4D43-98A2-0DA8F8C5D5CF}">
  <sheetPr codeName="Sheet22">
    <tabColor rgb="FF92D050"/>
  </sheetPr>
  <dimension ref="C2"/>
  <sheetViews>
    <sheetView showGridLines="0" workbookViewId="0">
      <selection activeCell="J13" sqref="J13"/>
    </sheetView>
  </sheetViews>
  <sheetFormatPr defaultRowHeight="14.5" x14ac:dyDescent="0.35"/>
  <sheetData>
    <row r="2" spans="3:3" x14ac:dyDescent="0.35">
      <c r="C2" s="6" t="s">
        <v>141</v>
      </c>
    </row>
  </sheetData>
  <sheetProtection algorithmName="SHA-512" hashValue="cl6DUickmo0JqSekg07tAEVo0eP6zg9q4u4tIOegJH13Upn30CKIHhRFN1rNsR36Eheri9xIu52d/qv4pmW/sw==" saltValue="9E4oOdCaupo9exCYH3b+hg==" spinCount="100000" sheet="1" objects="1" scenarios="1"/>
  <hyperlinks>
    <hyperlink ref="C2" location="Content!A1" display="&lt;&lt;&lt; Back to ToC" xr:uid="{BFAFAEE7-126D-4DFF-B09B-D6A1103BABD0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A366-819D-4821-8498-56D631CEECE8}">
  <sheetPr codeName="Sheet49">
    <pageSetUpPr fitToPage="1"/>
  </sheetPr>
  <dimension ref="A1:O165"/>
  <sheetViews>
    <sheetView showGridLines="0" view="pageBreakPreview" zoomScale="60" zoomScaleNormal="70" workbookViewId="0">
      <selection activeCell="U33" sqref="U33"/>
    </sheetView>
  </sheetViews>
  <sheetFormatPr defaultColWidth="9.1796875" defaultRowHeight="14" outlineLevelRow="2" outlineLevelCol="1" x14ac:dyDescent="0.3"/>
  <cols>
    <col min="1" max="1" width="3.7265625" style="9" customWidth="1"/>
    <col min="2" max="2" width="4" style="493" bestFit="1" customWidth="1"/>
    <col min="3" max="3" width="55.1796875" style="9" bestFit="1" customWidth="1"/>
    <col min="4" max="4" width="21.54296875" style="9" hidden="1" customWidth="1" outlineLevel="1"/>
    <col min="5" max="5" width="20.7265625" style="9" customWidth="1" collapsed="1"/>
    <col min="6" max="15" width="20.7265625" style="9" customWidth="1"/>
    <col min="16" max="16384" width="9.1796875" style="9"/>
  </cols>
  <sheetData>
    <row r="1" spans="2:15" s="315" customFormat="1" x14ac:dyDescent="0.3">
      <c r="B1" s="488"/>
    </row>
    <row r="2" spans="2:15" s="315" customFormat="1" ht="15.5" x14ac:dyDescent="0.3">
      <c r="B2" s="488"/>
      <c r="C2" s="312" t="s">
        <v>446</v>
      </c>
      <c r="D2" s="352"/>
      <c r="E2" s="472" t="s">
        <v>141</v>
      </c>
    </row>
    <row r="3" spans="2:15" s="315" customFormat="1" ht="14.5" x14ac:dyDescent="0.3">
      <c r="B3" s="488"/>
      <c r="C3" s="313" t="str">
        <f>"Figures in thousands of "&amp;'Key inputs'!G26</f>
        <v>Figures in thousands of GBP</v>
      </c>
      <c r="D3" s="325"/>
      <c r="E3" s="472"/>
    </row>
    <row r="4" spans="2:15" s="315" customFormat="1" ht="14.5" x14ac:dyDescent="0.3">
      <c r="B4" s="488"/>
      <c r="C4" s="325"/>
      <c r="D4" s="325"/>
      <c r="E4" s="472"/>
    </row>
    <row r="5" spans="2:15" s="315" customFormat="1" ht="16" thickBot="1" x14ac:dyDescent="0.35">
      <c r="B5" s="488"/>
      <c r="C5" s="312" t="s">
        <v>447</v>
      </c>
      <c r="D5" s="325"/>
      <c r="E5" s="472"/>
    </row>
    <row r="6" spans="2:15" s="315" customFormat="1" ht="15" customHeight="1" x14ac:dyDescent="0.3">
      <c r="B6" s="650" t="str">
        <f>"Underwriting year "&amp;N6</f>
        <v>Underwriting year 2024</v>
      </c>
      <c r="C6" s="686"/>
      <c r="D6" s="681" t="s">
        <v>144</v>
      </c>
      <c r="E6" s="679">
        <f>F6-1</f>
        <v>2015</v>
      </c>
      <c r="F6" s="679">
        <f t="shared" ref="F6" si="0">G6-1</f>
        <v>2016</v>
      </c>
      <c r="G6" s="679">
        <f t="shared" ref="G6" si="1">H6-1</f>
        <v>2017</v>
      </c>
      <c r="H6" s="679">
        <f t="shared" ref="H6" si="2">I6-1</f>
        <v>2018</v>
      </c>
      <c r="I6" s="679">
        <f t="shared" ref="I6" si="3">J6-1</f>
        <v>2019</v>
      </c>
      <c r="J6" s="679">
        <f t="shared" ref="J6" si="4">K6-1</f>
        <v>2020</v>
      </c>
      <c r="K6" s="679">
        <f t="shared" ref="K6" si="5">L6-1</f>
        <v>2021</v>
      </c>
      <c r="L6" s="679">
        <f t="shared" ref="L6" si="6">M6-1</f>
        <v>2022</v>
      </c>
      <c r="M6" s="679">
        <f>N6-1</f>
        <v>2023</v>
      </c>
      <c r="N6" s="679">
        <f>'Key inputs'!C31</f>
        <v>2024</v>
      </c>
      <c r="O6" s="646" t="s">
        <v>46</v>
      </c>
    </row>
    <row r="7" spans="2:15" s="315" customFormat="1" ht="15" customHeight="1" x14ac:dyDescent="0.3">
      <c r="B7" s="654"/>
      <c r="C7" s="688"/>
      <c r="D7" s="702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648"/>
    </row>
    <row r="8" spans="2:15" s="315" customFormat="1" x14ac:dyDescent="0.3">
      <c r="B8" s="699"/>
      <c r="C8" s="630"/>
      <c r="D8" s="381"/>
      <c r="E8" s="316" t="s">
        <v>146</v>
      </c>
      <c r="F8" s="316" t="s">
        <v>147</v>
      </c>
      <c r="G8" s="316" t="s">
        <v>148</v>
      </c>
      <c r="H8" s="316" t="s">
        <v>149</v>
      </c>
      <c r="I8" s="316" t="s">
        <v>150</v>
      </c>
      <c r="J8" s="316" t="s">
        <v>151</v>
      </c>
      <c r="K8" s="316" t="s">
        <v>152</v>
      </c>
      <c r="L8" s="316" t="s">
        <v>346</v>
      </c>
      <c r="M8" s="316" t="s">
        <v>347</v>
      </c>
      <c r="N8" s="316" t="s">
        <v>348</v>
      </c>
      <c r="O8" s="329" t="s">
        <v>349</v>
      </c>
    </row>
    <row r="9" spans="2:15" x14ac:dyDescent="0.3">
      <c r="B9" s="509"/>
      <c r="C9" s="22" t="s">
        <v>448</v>
      </c>
      <c r="D9" s="144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255"/>
    </row>
    <row r="10" spans="2:15" x14ac:dyDescent="0.3">
      <c r="B10" s="509">
        <v>1</v>
      </c>
      <c r="C10" s="22" t="s">
        <v>449</v>
      </c>
      <c r="D10" s="144" t="s">
        <v>450</v>
      </c>
      <c r="E10" s="202">
        <f t="shared" ref="E10:N10" si="7">SUM(E30,E50,E70,E90,E110,E130,E150)</f>
        <v>0</v>
      </c>
      <c r="F10" s="170">
        <f t="shared" si="7"/>
        <v>0</v>
      </c>
      <c r="G10" s="170">
        <f t="shared" si="7"/>
        <v>0</v>
      </c>
      <c r="H10" s="170">
        <f t="shared" si="7"/>
        <v>0</v>
      </c>
      <c r="I10" s="170">
        <f t="shared" si="7"/>
        <v>0</v>
      </c>
      <c r="J10" s="170">
        <f t="shared" si="7"/>
        <v>0</v>
      </c>
      <c r="K10" s="170">
        <f t="shared" si="7"/>
        <v>0</v>
      </c>
      <c r="L10" s="170">
        <f t="shared" si="7"/>
        <v>0</v>
      </c>
      <c r="M10" s="170">
        <f t="shared" si="7"/>
        <v>0</v>
      </c>
      <c r="N10" s="170">
        <f t="shared" si="7"/>
        <v>0</v>
      </c>
      <c r="O10" s="255"/>
    </row>
    <row r="11" spans="2:15" x14ac:dyDescent="0.3">
      <c r="B11" s="509">
        <v>2</v>
      </c>
      <c r="C11" s="22" t="s">
        <v>451</v>
      </c>
      <c r="D11" s="144" t="s">
        <v>450</v>
      </c>
      <c r="E11" s="190">
        <f t="shared" ref="E11:M11" si="8">SUM(E31,E51,E71,E91,E111,E131,E151)</f>
        <v>0</v>
      </c>
      <c r="F11" s="169">
        <f t="shared" si="8"/>
        <v>0</v>
      </c>
      <c r="G11" s="169">
        <f t="shared" si="8"/>
        <v>0</v>
      </c>
      <c r="H11" s="169">
        <f t="shared" si="8"/>
        <v>0</v>
      </c>
      <c r="I11" s="169">
        <f t="shared" si="8"/>
        <v>0</v>
      </c>
      <c r="J11" s="169">
        <f t="shared" si="8"/>
        <v>0</v>
      </c>
      <c r="K11" s="169">
        <f t="shared" si="8"/>
        <v>0</v>
      </c>
      <c r="L11" s="169">
        <f t="shared" si="8"/>
        <v>0</v>
      </c>
      <c r="M11" s="169">
        <f t="shared" si="8"/>
        <v>0</v>
      </c>
      <c r="N11" s="471"/>
      <c r="O11" s="255"/>
    </row>
    <row r="12" spans="2:15" x14ac:dyDescent="0.3">
      <c r="B12" s="509">
        <v>3</v>
      </c>
      <c r="C12" s="22" t="s">
        <v>452</v>
      </c>
      <c r="D12" s="144" t="s">
        <v>450</v>
      </c>
      <c r="E12" s="190">
        <f t="shared" ref="E12:L12" si="9">SUM(E32,E52,E72,E92,E112,E132,E152)</f>
        <v>0</v>
      </c>
      <c r="F12" s="169">
        <f t="shared" si="9"/>
        <v>0</v>
      </c>
      <c r="G12" s="169">
        <f t="shared" si="9"/>
        <v>0</v>
      </c>
      <c r="H12" s="169">
        <f t="shared" si="9"/>
        <v>0</v>
      </c>
      <c r="I12" s="169">
        <f t="shared" si="9"/>
        <v>0</v>
      </c>
      <c r="J12" s="169">
        <f t="shared" si="9"/>
        <v>0</v>
      </c>
      <c r="K12" s="169">
        <f t="shared" si="9"/>
        <v>0</v>
      </c>
      <c r="L12" s="169">
        <f t="shared" si="9"/>
        <v>0</v>
      </c>
      <c r="M12" s="471"/>
      <c r="N12" s="471"/>
      <c r="O12" s="255"/>
    </row>
    <row r="13" spans="2:15" x14ac:dyDescent="0.3">
      <c r="B13" s="509">
        <v>4</v>
      </c>
      <c r="C13" s="22" t="s">
        <v>453</v>
      </c>
      <c r="D13" s="144" t="s">
        <v>450</v>
      </c>
      <c r="E13" s="190">
        <f t="shared" ref="E13:K13" si="10">SUM(E33,E53,E73,E93,E113,E133,E153)</f>
        <v>0</v>
      </c>
      <c r="F13" s="169">
        <f t="shared" si="10"/>
        <v>0</v>
      </c>
      <c r="G13" s="169">
        <f t="shared" si="10"/>
        <v>0</v>
      </c>
      <c r="H13" s="169">
        <f t="shared" si="10"/>
        <v>0</v>
      </c>
      <c r="I13" s="169">
        <f t="shared" si="10"/>
        <v>0</v>
      </c>
      <c r="J13" s="169">
        <f t="shared" si="10"/>
        <v>0</v>
      </c>
      <c r="K13" s="169">
        <f t="shared" si="10"/>
        <v>0</v>
      </c>
      <c r="L13" s="471"/>
      <c r="M13" s="471"/>
      <c r="N13" s="471"/>
      <c r="O13" s="255"/>
    </row>
    <row r="14" spans="2:15" x14ac:dyDescent="0.3">
      <c r="B14" s="509">
        <v>5</v>
      </c>
      <c r="C14" s="22" t="s">
        <v>454</v>
      </c>
      <c r="D14" s="144" t="s">
        <v>450</v>
      </c>
      <c r="E14" s="190">
        <f t="shared" ref="E14:J14" si="11">SUM(E34,E54,E74,E94,E114,E134,E154)</f>
        <v>0</v>
      </c>
      <c r="F14" s="169">
        <f t="shared" si="11"/>
        <v>0</v>
      </c>
      <c r="G14" s="169">
        <f t="shared" si="11"/>
        <v>0</v>
      </c>
      <c r="H14" s="169">
        <f t="shared" si="11"/>
        <v>0</v>
      </c>
      <c r="I14" s="169">
        <f t="shared" si="11"/>
        <v>0</v>
      </c>
      <c r="J14" s="169">
        <f t="shared" si="11"/>
        <v>0</v>
      </c>
      <c r="K14" s="471"/>
      <c r="L14" s="471"/>
      <c r="M14" s="471"/>
      <c r="N14" s="471"/>
      <c r="O14" s="255"/>
    </row>
    <row r="15" spans="2:15" x14ac:dyDescent="0.3">
      <c r="B15" s="509">
        <v>6</v>
      </c>
      <c r="C15" s="22" t="s">
        <v>455</v>
      </c>
      <c r="D15" s="144" t="s">
        <v>450</v>
      </c>
      <c r="E15" s="190">
        <f>SUM(E35,E55,E75,E95,E115,E135,E155)</f>
        <v>0</v>
      </c>
      <c r="F15" s="169">
        <f>SUM(F35,F55,F75,F95,F115,F135,F155)</f>
        <v>0</v>
      </c>
      <c r="G15" s="169">
        <f>SUM(G35,G55,G75,G95,G115,G135,G155)</f>
        <v>0</v>
      </c>
      <c r="H15" s="169">
        <f>SUM(H35,H55,H75,H95,H115,H135,H155)</f>
        <v>0</v>
      </c>
      <c r="I15" s="169">
        <f>SUM(I35,I55,I75,I95,I115,I135,I155)</f>
        <v>0</v>
      </c>
      <c r="J15" s="471"/>
      <c r="K15" s="471"/>
      <c r="L15" s="471"/>
      <c r="M15" s="471"/>
      <c r="N15" s="471"/>
      <c r="O15" s="255"/>
    </row>
    <row r="16" spans="2:15" x14ac:dyDescent="0.3">
      <c r="B16" s="509">
        <v>7</v>
      </c>
      <c r="C16" s="22" t="s">
        <v>456</v>
      </c>
      <c r="D16" s="144" t="s">
        <v>450</v>
      </c>
      <c r="E16" s="190">
        <f>SUM(E36,E56,E76,E96,E116,E136,E156)</f>
        <v>0</v>
      </c>
      <c r="F16" s="169">
        <f>SUM(F36,F56,F76,F96,F116,F136,F156)</f>
        <v>0</v>
      </c>
      <c r="G16" s="169">
        <f>SUM(G36,G56,G76,G96,G116,G136,G156)</f>
        <v>0</v>
      </c>
      <c r="H16" s="169">
        <f>SUM(H36,H56,H76,H96,H116,H136,H156)</f>
        <v>0</v>
      </c>
      <c r="I16" s="471"/>
      <c r="J16" s="471"/>
      <c r="K16" s="471"/>
      <c r="L16" s="471"/>
      <c r="M16" s="471"/>
      <c r="N16" s="471"/>
      <c r="O16" s="255"/>
    </row>
    <row r="17" spans="2:15" x14ac:dyDescent="0.3">
      <c r="B17" s="509">
        <v>8</v>
      </c>
      <c r="C17" s="22" t="s">
        <v>457</v>
      </c>
      <c r="D17" s="144" t="s">
        <v>450</v>
      </c>
      <c r="E17" s="190">
        <f>SUM(E37,E57,E77,E97,E117,E137,E157)</f>
        <v>0</v>
      </c>
      <c r="F17" s="169">
        <f>SUM(F37,F57,F77,F97,F117,F137,F157)</f>
        <v>0</v>
      </c>
      <c r="G17" s="169">
        <f>SUM(G37,G57,G77,G97,G117,G137,G157)</f>
        <v>0</v>
      </c>
      <c r="H17" s="471"/>
      <c r="I17" s="471"/>
      <c r="J17" s="471"/>
      <c r="K17" s="471"/>
      <c r="L17" s="471"/>
      <c r="M17" s="471"/>
      <c r="N17" s="471"/>
      <c r="O17" s="255"/>
    </row>
    <row r="18" spans="2:15" x14ac:dyDescent="0.3">
      <c r="B18" s="509">
        <v>9</v>
      </c>
      <c r="C18" s="22" t="s">
        <v>458</v>
      </c>
      <c r="D18" s="144" t="s">
        <v>450</v>
      </c>
      <c r="E18" s="190">
        <f>SUM(E38,E58,E78,E98,E118,E138,E158)</f>
        <v>0</v>
      </c>
      <c r="F18" s="169">
        <f>SUM(F38,F58,F78,F98,F118,F138,F158)</f>
        <v>0</v>
      </c>
      <c r="G18" s="471"/>
      <c r="H18" s="471"/>
      <c r="I18" s="471"/>
      <c r="J18" s="471"/>
      <c r="K18" s="471"/>
      <c r="L18" s="471"/>
      <c r="M18" s="471"/>
      <c r="N18" s="471"/>
      <c r="O18" s="255"/>
    </row>
    <row r="19" spans="2:15" x14ac:dyDescent="0.3">
      <c r="B19" s="509">
        <v>10</v>
      </c>
      <c r="C19" s="22" t="s">
        <v>459</v>
      </c>
      <c r="D19" s="144" t="s">
        <v>450</v>
      </c>
      <c r="E19" s="190">
        <f>SUM(E39,E59,E79,E99,E119,E139,E159)</f>
        <v>0</v>
      </c>
      <c r="F19" s="471"/>
      <c r="G19" s="471"/>
      <c r="H19" s="471"/>
      <c r="I19" s="471"/>
      <c r="J19" s="471"/>
      <c r="K19" s="471"/>
      <c r="L19" s="471"/>
      <c r="M19" s="471"/>
      <c r="N19" s="471"/>
      <c r="O19" s="255"/>
    </row>
    <row r="20" spans="2:15" x14ac:dyDescent="0.3">
      <c r="B20" s="509">
        <v>11</v>
      </c>
      <c r="C20" s="22" t="s">
        <v>460</v>
      </c>
      <c r="D20" s="144"/>
      <c r="E20" s="190">
        <f>SUM(E40,E60,E80,E100,E120,E140,E160)</f>
        <v>0</v>
      </c>
      <c r="F20" s="190">
        <f t="shared" ref="F20:O22" si="12">SUM(F40,F60,F80,F100,F120,F140,F160)</f>
        <v>0</v>
      </c>
      <c r="G20" s="190">
        <f t="shared" si="12"/>
        <v>0</v>
      </c>
      <c r="H20" s="190">
        <f t="shared" si="12"/>
        <v>0</v>
      </c>
      <c r="I20" s="190">
        <f t="shared" si="12"/>
        <v>0</v>
      </c>
      <c r="J20" s="190">
        <f t="shared" si="12"/>
        <v>0</v>
      </c>
      <c r="K20" s="190">
        <f t="shared" si="12"/>
        <v>0</v>
      </c>
      <c r="L20" s="190">
        <f t="shared" si="12"/>
        <v>0</v>
      </c>
      <c r="M20" s="190">
        <f t="shared" si="12"/>
        <v>0</v>
      </c>
      <c r="N20" s="190">
        <f t="shared" si="12"/>
        <v>0</v>
      </c>
      <c r="O20" s="190">
        <f t="shared" si="12"/>
        <v>0</v>
      </c>
    </row>
    <row r="21" spans="2:15" ht="14.5" thickBot="1" x14ac:dyDescent="0.35">
      <c r="B21" s="509">
        <v>12</v>
      </c>
      <c r="C21" s="22" t="s">
        <v>461</v>
      </c>
      <c r="D21" s="144"/>
      <c r="E21" s="471"/>
      <c r="F21" s="471"/>
      <c r="G21" s="471"/>
      <c r="I21" s="471"/>
      <c r="J21" s="471"/>
      <c r="K21" s="471"/>
      <c r="L21" s="471"/>
      <c r="M21" s="471"/>
      <c r="N21" s="471"/>
      <c r="O21" s="248">
        <f>SUM(O41,O61,O81,O101,O121,O141,O161)</f>
        <v>0</v>
      </c>
    </row>
    <row r="22" spans="2:15" x14ac:dyDescent="0.3">
      <c r="B22" s="509">
        <v>13</v>
      </c>
      <c r="C22" s="22" t="s">
        <v>462</v>
      </c>
      <c r="D22" s="144" t="s">
        <v>463</v>
      </c>
      <c r="E22" s="190">
        <f>SUM(E42,E62,E82,E102,E122,E142,E162)</f>
        <v>0</v>
      </c>
      <c r="F22" s="190">
        <f t="shared" si="12"/>
        <v>0</v>
      </c>
      <c r="G22" s="190">
        <f t="shared" si="12"/>
        <v>0</v>
      </c>
      <c r="H22" s="190">
        <f t="shared" si="12"/>
        <v>0</v>
      </c>
      <c r="I22" s="190">
        <f t="shared" si="12"/>
        <v>0</v>
      </c>
      <c r="J22" s="190">
        <f t="shared" si="12"/>
        <v>0</v>
      </c>
      <c r="K22" s="190">
        <f t="shared" si="12"/>
        <v>0</v>
      </c>
      <c r="L22" s="190">
        <f t="shared" si="12"/>
        <v>0</v>
      </c>
      <c r="M22" s="190">
        <f t="shared" si="12"/>
        <v>0</v>
      </c>
      <c r="N22" s="190">
        <f t="shared" si="12"/>
        <v>0</v>
      </c>
      <c r="O22" s="469"/>
    </row>
    <row r="23" spans="2:15" ht="14.5" thickBot="1" x14ac:dyDescent="0.35">
      <c r="B23" s="490">
        <v>14</v>
      </c>
      <c r="C23" s="270" t="s">
        <v>464</v>
      </c>
      <c r="D23" s="216" t="s">
        <v>465</v>
      </c>
      <c r="E23" s="160">
        <f>SUM(E43,E63,E83,E103,E123,E143,E163)</f>
        <v>0</v>
      </c>
      <c r="F23" s="160">
        <f t="shared" ref="F23:N23" si="13">SUM(F43,F63,F83,F103,F123,F143,F163)</f>
        <v>0</v>
      </c>
      <c r="G23" s="160">
        <f t="shared" si="13"/>
        <v>0</v>
      </c>
      <c r="H23" s="160">
        <f t="shared" si="13"/>
        <v>0</v>
      </c>
      <c r="I23" s="160">
        <f t="shared" si="13"/>
        <v>0</v>
      </c>
      <c r="J23" s="160">
        <f t="shared" si="13"/>
        <v>0</v>
      </c>
      <c r="K23" s="160">
        <f t="shared" si="13"/>
        <v>0</v>
      </c>
      <c r="L23" s="160">
        <f t="shared" si="13"/>
        <v>0</v>
      </c>
      <c r="M23" s="160">
        <f t="shared" si="13"/>
        <v>0</v>
      </c>
      <c r="N23" s="160">
        <f t="shared" si="13"/>
        <v>0</v>
      </c>
      <c r="O23" s="248">
        <f>SUM(O43,O63,O83,O103,O123,O143,O163)</f>
        <v>0</v>
      </c>
    </row>
    <row r="24" spans="2:15" ht="14.5" x14ac:dyDescent="0.3">
      <c r="C24" s="54"/>
      <c r="D24" s="54"/>
      <c r="E24" s="80"/>
    </row>
    <row r="25" spans="2:15" s="315" customFormat="1" ht="16" thickBot="1" x14ac:dyDescent="0.35">
      <c r="B25" s="488"/>
      <c r="C25" s="468">
        <f>N26</f>
        <v>2024</v>
      </c>
      <c r="D25" s="365"/>
      <c r="E25" s="472"/>
    </row>
    <row r="26" spans="2:15" s="315" customFormat="1" ht="15" customHeight="1" x14ac:dyDescent="0.3">
      <c r="B26" s="650" t="str">
        <f>"Underwriting year "&amp;N26</f>
        <v>Underwriting year 2024</v>
      </c>
      <c r="C26" s="686"/>
      <c r="D26" s="681" t="s">
        <v>144</v>
      </c>
      <c r="E26" s="679">
        <f t="shared" ref="E26:L26" si="14">F26-1</f>
        <v>2015</v>
      </c>
      <c r="F26" s="679">
        <f t="shared" si="14"/>
        <v>2016</v>
      </c>
      <c r="G26" s="679">
        <f t="shared" si="14"/>
        <v>2017</v>
      </c>
      <c r="H26" s="679">
        <f t="shared" si="14"/>
        <v>2018</v>
      </c>
      <c r="I26" s="679">
        <f t="shared" si="14"/>
        <v>2019</v>
      </c>
      <c r="J26" s="679">
        <f t="shared" si="14"/>
        <v>2020</v>
      </c>
      <c r="K26" s="679">
        <f t="shared" si="14"/>
        <v>2021</v>
      </c>
      <c r="L26" s="679">
        <f t="shared" si="14"/>
        <v>2022</v>
      </c>
      <c r="M26" s="679">
        <f>N26-1</f>
        <v>2023</v>
      </c>
      <c r="N26" s="679">
        <f>'Key inputs'!C31</f>
        <v>2024</v>
      </c>
      <c r="O26" s="646" t="s">
        <v>46</v>
      </c>
    </row>
    <row r="27" spans="2:15" s="315" customFormat="1" ht="15" customHeight="1" x14ac:dyDescent="0.3">
      <c r="B27" s="652"/>
      <c r="C27" s="687"/>
      <c r="D27" s="702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48"/>
    </row>
    <row r="28" spans="2:15" s="315" customFormat="1" x14ac:dyDescent="0.3">
      <c r="B28" s="700"/>
      <c r="C28" s="632"/>
      <c r="D28" s="420"/>
      <c r="E28" s="316" t="s">
        <v>146</v>
      </c>
      <c r="F28" s="316" t="s">
        <v>147</v>
      </c>
      <c r="G28" s="316" t="s">
        <v>148</v>
      </c>
      <c r="H28" s="316" t="s">
        <v>149</v>
      </c>
      <c r="I28" s="316" t="s">
        <v>150</v>
      </c>
      <c r="J28" s="316" t="s">
        <v>151</v>
      </c>
      <c r="K28" s="316" t="s">
        <v>152</v>
      </c>
      <c r="L28" s="316" t="s">
        <v>346</v>
      </c>
      <c r="M28" s="316" t="s">
        <v>347</v>
      </c>
      <c r="N28" s="316" t="s">
        <v>348</v>
      </c>
      <c r="O28" s="329" t="s">
        <v>349</v>
      </c>
    </row>
    <row r="29" spans="2:15" x14ac:dyDescent="0.3">
      <c r="B29" s="509"/>
      <c r="C29" s="22" t="s">
        <v>448</v>
      </c>
      <c r="D29" s="144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255"/>
    </row>
    <row r="30" spans="2:15" x14ac:dyDescent="0.3">
      <c r="B30" s="509">
        <v>1</v>
      </c>
      <c r="C30" s="22" t="s">
        <v>449</v>
      </c>
      <c r="D30" s="22" t="s">
        <v>450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55"/>
    </row>
    <row r="31" spans="2:15" x14ac:dyDescent="0.3">
      <c r="B31" s="509">
        <v>2</v>
      </c>
      <c r="C31" s="22" t="s">
        <v>451</v>
      </c>
      <c r="D31" s="22" t="s">
        <v>450</v>
      </c>
      <c r="E31" s="249"/>
      <c r="F31" s="249"/>
      <c r="G31" s="249"/>
      <c r="H31" s="249"/>
      <c r="I31" s="249"/>
      <c r="J31" s="249"/>
      <c r="K31" s="249"/>
      <c r="L31" s="249"/>
      <c r="M31" s="249"/>
      <c r="N31" s="471"/>
      <c r="O31" s="255"/>
    </row>
    <row r="32" spans="2:15" x14ac:dyDescent="0.3">
      <c r="B32" s="509">
        <v>3</v>
      </c>
      <c r="C32" s="22" t="s">
        <v>452</v>
      </c>
      <c r="D32" s="22" t="s">
        <v>450</v>
      </c>
      <c r="E32" s="249"/>
      <c r="F32" s="249"/>
      <c r="G32" s="249"/>
      <c r="H32" s="249"/>
      <c r="I32" s="249"/>
      <c r="J32" s="249"/>
      <c r="K32" s="249"/>
      <c r="L32" s="249"/>
      <c r="M32" s="471"/>
      <c r="N32" s="471"/>
      <c r="O32" s="255"/>
    </row>
    <row r="33" spans="2:15" x14ac:dyDescent="0.3">
      <c r="B33" s="509">
        <v>4</v>
      </c>
      <c r="C33" s="22" t="s">
        <v>453</v>
      </c>
      <c r="D33" s="22" t="s">
        <v>450</v>
      </c>
      <c r="E33" s="249"/>
      <c r="F33" s="249"/>
      <c r="G33" s="249"/>
      <c r="H33" s="249"/>
      <c r="I33" s="249"/>
      <c r="J33" s="249"/>
      <c r="K33" s="249"/>
      <c r="L33" s="471"/>
      <c r="M33" s="471"/>
      <c r="N33" s="471"/>
      <c r="O33" s="255"/>
    </row>
    <row r="34" spans="2:15" x14ac:dyDescent="0.3">
      <c r="B34" s="509">
        <v>5</v>
      </c>
      <c r="C34" s="22" t="s">
        <v>454</v>
      </c>
      <c r="D34" s="22" t="s">
        <v>450</v>
      </c>
      <c r="E34" s="249"/>
      <c r="F34" s="249"/>
      <c r="G34" s="249"/>
      <c r="H34" s="249"/>
      <c r="I34" s="249"/>
      <c r="J34" s="249"/>
      <c r="K34" s="471"/>
      <c r="L34" s="471"/>
      <c r="M34" s="471"/>
      <c r="N34" s="471"/>
      <c r="O34" s="255"/>
    </row>
    <row r="35" spans="2:15" x14ac:dyDescent="0.3">
      <c r="B35" s="509">
        <v>6</v>
      </c>
      <c r="C35" s="22" t="s">
        <v>455</v>
      </c>
      <c r="D35" s="22" t="s">
        <v>450</v>
      </c>
      <c r="E35" s="249"/>
      <c r="F35" s="249"/>
      <c r="G35" s="249"/>
      <c r="H35" s="249"/>
      <c r="I35" s="249"/>
      <c r="J35" s="471"/>
      <c r="K35" s="471"/>
      <c r="L35" s="471"/>
      <c r="M35" s="471"/>
      <c r="N35" s="471"/>
      <c r="O35" s="255"/>
    </row>
    <row r="36" spans="2:15" x14ac:dyDescent="0.3">
      <c r="B36" s="509">
        <v>7</v>
      </c>
      <c r="C36" s="22" t="s">
        <v>456</v>
      </c>
      <c r="D36" s="22" t="s">
        <v>450</v>
      </c>
      <c r="E36" s="249"/>
      <c r="F36" s="249"/>
      <c r="G36" s="249"/>
      <c r="H36" s="249"/>
      <c r="I36" s="471"/>
      <c r="J36" s="471"/>
      <c r="K36" s="471"/>
      <c r="L36" s="471"/>
      <c r="M36" s="471"/>
      <c r="N36" s="471"/>
      <c r="O36" s="255"/>
    </row>
    <row r="37" spans="2:15" x14ac:dyDescent="0.3">
      <c r="B37" s="509">
        <v>8</v>
      </c>
      <c r="C37" s="22" t="s">
        <v>457</v>
      </c>
      <c r="D37" s="22" t="s">
        <v>450</v>
      </c>
      <c r="E37" s="249"/>
      <c r="F37" s="249"/>
      <c r="G37" s="249"/>
      <c r="H37" s="471"/>
      <c r="I37" s="471"/>
      <c r="J37" s="471"/>
      <c r="K37" s="471"/>
      <c r="L37" s="471"/>
      <c r="M37" s="471"/>
      <c r="N37" s="471"/>
      <c r="O37" s="255"/>
    </row>
    <row r="38" spans="2:15" x14ac:dyDescent="0.3">
      <c r="B38" s="509">
        <v>9</v>
      </c>
      <c r="C38" s="22" t="s">
        <v>458</v>
      </c>
      <c r="D38" s="22" t="s">
        <v>450</v>
      </c>
      <c r="E38" s="249"/>
      <c r="F38" s="249"/>
      <c r="G38" s="471"/>
      <c r="H38" s="471"/>
      <c r="I38" s="471"/>
      <c r="J38" s="471"/>
      <c r="K38" s="471"/>
      <c r="L38" s="471"/>
      <c r="M38" s="471"/>
      <c r="N38" s="471"/>
      <c r="O38" s="255"/>
    </row>
    <row r="39" spans="2:15" x14ac:dyDescent="0.3">
      <c r="B39" s="509">
        <v>10</v>
      </c>
      <c r="C39" s="22" t="s">
        <v>459</v>
      </c>
      <c r="D39" s="22" t="s">
        <v>450</v>
      </c>
      <c r="E39" s="249"/>
      <c r="F39" s="471"/>
      <c r="G39" s="471"/>
      <c r="H39" s="471"/>
      <c r="I39" s="471"/>
      <c r="J39" s="471"/>
      <c r="K39" s="471"/>
      <c r="L39" s="471"/>
      <c r="M39" s="471"/>
      <c r="N39" s="471"/>
      <c r="O39" s="255"/>
    </row>
    <row r="40" spans="2:15" x14ac:dyDescent="0.3">
      <c r="B40" s="509">
        <v>11</v>
      </c>
      <c r="C40" s="22" t="s">
        <v>460</v>
      </c>
      <c r="D40" s="22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50"/>
    </row>
    <row r="41" spans="2:15" x14ac:dyDescent="0.3">
      <c r="B41" s="509">
        <v>12</v>
      </c>
      <c r="C41" s="22" t="s">
        <v>461</v>
      </c>
      <c r="D41" s="22"/>
      <c r="E41" s="579"/>
      <c r="F41" s="580"/>
      <c r="G41" s="580"/>
      <c r="H41" s="580"/>
      <c r="I41" s="580"/>
      <c r="J41" s="580"/>
      <c r="K41" s="580"/>
      <c r="L41" s="580"/>
      <c r="M41" s="580"/>
      <c r="N41" s="580"/>
      <c r="O41" s="249"/>
    </row>
    <row r="42" spans="2:15" x14ac:dyDescent="0.3">
      <c r="B42" s="509">
        <v>13</v>
      </c>
      <c r="C42" s="22" t="s">
        <v>462</v>
      </c>
      <c r="D42" s="22" t="s">
        <v>463</v>
      </c>
      <c r="E42" s="249"/>
      <c r="F42" s="250"/>
      <c r="G42" s="250"/>
      <c r="H42" s="250"/>
      <c r="I42" s="250"/>
      <c r="J42" s="250"/>
      <c r="K42" s="250"/>
      <c r="L42" s="250"/>
      <c r="M42" s="250"/>
      <c r="N42" s="250"/>
      <c r="O42" s="250"/>
    </row>
    <row r="43" spans="2:15" ht="14.5" thickBot="1" x14ac:dyDescent="0.35">
      <c r="B43" s="490">
        <v>14</v>
      </c>
      <c r="C43" s="270" t="s">
        <v>464</v>
      </c>
      <c r="D43" s="216" t="s">
        <v>465</v>
      </c>
      <c r="E43" s="188">
        <f>E39+E42</f>
        <v>0</v>
      </c>
      <c r="F43" s="188">
        <f>F38+F42</f>
        <v>0</v>
      </c>
      <c r="G43" s="188">
        <f>G37+G42</f>
        <v>0</v>
      </c>
      <c r="H43" s="188">
        <f>H36+H42</f>
        <v>0</v>
      </c>
      <c r="I43" s="188">
        <f>I35+I42</f>
        <v>0</v>
      </c>
      <c r="J43" s="188">
        <f>J34+J42</f>
        <v>0</v>
      </c>
      <c r="K43" s="188">
        <f>K33+K42</f>
        <v>0</v>
      </c>
      <c r="L43" s="188">
        <f>L32+L42</f>
        <v>0</v>
      </c>
      <c r="M43" s="188">
        <f>M31+M42</f>
        <v>0</v>
      </c>
      <c r="N43" s="188">
        <f>N30+N42</f>
        <v>0</v>
      </c>
      <c r="O43" s="377">
        <f>SUM(O40:O42)</f>
        <v>0</v>
      </c>
    </row>
    <row r="45" spans="2:15" s="315" customFormat="1" ht="16" thickBot="1" x14ac:dyDescent="0.4">
      <c r="B45" s="488"/>
      <c r="C45" s="468">
        <f>C25-1</f>
        <v>2023</v>
      </c>
      <c r="D45" s="366"/>
    </row>
    <row r="46" spans="2:15" s="315" customFormat="1" ht="15" customHeight="1" x14ac:dyDescent="0.3">
      <c r="B46" s="650" t="str">
        <f>"Underwriting year "&amp;M46</f>
        <v>Underwriting year 2023</v>
      </c>
      <c r="C46" s="686"/>
      <c r="D46" s="681" t="s">
        <v>144</v>
      </c>
      <c r="E46" s="679">
        <f t="shared" ref="E46" si="15">F46-1</f>
        <v>2015</v>
      </c>
      <c r="F46" s="679">
        <f t="shared" ref="F46" si="16">G46-1</f>
        <v>2016</v>
      </c>
      <c r="G46" s="679">
        <f t="shared" ref="G46" si="17">H46-1</f>
        <v>2017</v>
      </c>
      <c r="H46" s="679">
        <f t="shared" ref="H46" si="18">I46-1</f>
        <v>2018</v>
      </c>
      <c r="I46" s="679">
        <f t="shared" ref="I46" si="19">J46-1</f>
        <v>2019</v>
      </c>
      <c r="J46" s="679">
        <f t="shared" ref="J46" si="20">K46-1</f>
        <v>2020</v>
      </c>
      <c r="K46" s="679">
        <f t="shared" ref="K46" si="21">L46-1</f>
        <v>2021</v>
      </c>
      <c r="L46" s="679">
        <f t="shared" ref="L46" si="22">M46-1</f>
        <v>2022</v>
      </c>
      <c r="M46" s="679">
        <f>N46-1</f>
        <v>2023</v>
      </c>
      <c r="N46" s="679">
        <f>'Key inputs'!C31</f>
        <v>2024</v>
      </c>
      <c r="O46" s="646" t="s">
        <v>46</v>
      </c>
    </row>
    <row r="47" spans="2:15" s="315" customFormat="1" ht="15" customHeight="1" x14ac:dyDescent="0.3">
      <c r="B47" s="652"/>
      <c r="C47" s="687"/>
      <c r="D47" s="702"/>
      <c r="E47" s="615"/>
      <c r="F47" s="615"/>
      <c r="G47" s="615"/>
      <c r="H47" s="615"/>
      <c r="I47" s="615"/>
      <c r="J47" s="615"/>
      <c r="K47" s="615"/>
      <c r="L47" s="615"/>
      <c r="M47" s="615"/>
      <c r="N47" s="615"/>
      <c r="O47" s="648"/>
    </row>
    <row r="48" spans="2:15" s="315" customFormat="1" x14ac:dyDescent="0.3">
      <c r="B48" s="700"/>
      <c r="C48" s="632"/>
      <c r="D48" s="420"/>
      <c r="E48" s="316" t="s">
        <v>146</v>
      </c>
      <c r="F48" s="316" t="s">
        <v>147</v>
      </c>
      <c r="G48" s="316" t="s">
        <v>148</v>
      </c>
      <c r="H48" s="316" t="s">
        <v>149</v>
      </c>
      <c r="I48" s="316" t="s">
        <v>150</v>
      </c>
      <c r="J48" s="316" t="s">
        <v>151</v>
      </c>
      <c r="K48" s="316" t="s">
        <v>152</v>
      </c>
      <c r="L48" s="316" t="s">
        <v>346</v>
      </c>
      <c r="M48" s="316" t="s">
        <v>347</v>
      </c>
      <c r="N48" s="316" t="s">
        <v>348</v>
      </c>
      <c r="O48" s="329" t="s">
        <v>349</v>
      </c>
    </row>
    <row r="49" spans="2:15" x14ac:dyDescent="0.3">
      <c r="B49" s="509"/>
      <c r="C49" s="22" t="s">
        <v>448</v>
      </c>
      <c r="D49" s="144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255"/>
    </row>
    <row r="50" spans="2:15" x14ac:dyDescent="0.3">
      <c r="B50" s="509">
        <v>1</v>
      </c>
      <c r="C50" s="22" t="s">
        <v>449</v>
      </c>
      <c r="D50" s="22" t="s">
        <v>450</v>
      </c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55"/>
    </row>
    <row r="51" spans="2:15" x14ac:dyDescent="0.3">
      <c r="B51" s="509">
        <v>2</v>
      </c>
      <c r="C51" s="22" t="s">
        <v>451</v>
      </c>
      <c r="D51" s="22" t="s">
        <v>450</v>
      </c>
      <c r="E51" s="249"/>
      <c r="F51" s="249"/>
      <c r="G51" s="249"/>
      <c r="H51" s="249"/>
      <c r="I51" s="249"/>
      <c r="J51" s="249"/>
      <c r="K51" s="249"/>
      <c r="L51" s="249"/>
      <c r="M51" s="249"/>
      <c r="N51" s="471"/>
      <c r="O51" s="255"/>
    </row>
    <row r="52" spans="2:15" x14ac:dyDescent="0.3">
      <c r="B52" s="509">
        <v>3</v>
      </c>
      <c r="C52" s="22" t="s">
        <v>452</v>
      </c>
      <c r="D52" s="22" t="s">
        <v>450</v>
      </c>
      <c r="E52" s="249"/>
      <c r="F52" s="249"/>
      <c r="G52" s="249"/>
      <c r="H52" s="249"/>
      <c r="I52" s="249"/>
      <c r="J52" s="249"/>
      <c r="K52" s="249"/>
      <c r="L52" s="249"/>
      <c r="M52" s="471"/>
      <c r="N52" s="471"/>
      <c r="O52" s="255"/>
    </row>
    <row r="53" spans="2:15" x14ac:dyDescent="0.3">
      <c r="B53" s="509">
        <v>4</v>
      </c>
      <c r="C53" s="22" t="s">
        <v>453</v>
      </c>
      <c r="D53" s="22" t="s">
        <v>450</v>
      </c>
      <c r="E53" s="249"/>
      <c r="F53" s="249"/>
      <c r="G53" s="249"/>
      <c r="H53" s="249"/>
      <c r="I53" s="249"/>
      <c r="J53" s="249"/>
      <c r="K53" s="249"/>
      <c r="L53" s="471"/>
      <c r="M53" s="471"/>
      <c r="N53" s="471"/>
      <c r="O53" s="255"/>
    </row>
    <row r="54" spans="2:15" x14ac:dyDescent="0.3">
      <c r="B54" s="509">
        <v>5</v>
      </c>
      <c r="C54" s="22" t="s">
        <v>454</v>
      </c>
      <c r="D54" s="22" t="s">
        <v>450</v>
      </c>
      <c r="E54" s="249"/>
      <c r="F54" s="249"/>
      <c r="G54" s="249"/>
      <c r="H54" s="249"/>
      <c r="I54" s="249"/>
      <c r="J54" s="249"/>
      <c r="K54" s="471"/>
      <c r="L54" s="471"/>
      <c r="M54" s="471"/>
      <c r="N54" s="471"/>
      <c r="O54" s="255"/>
    </row>
    <row r="55" spans="2:15" x14ac:dyDescent="0.3">
      <c r="B55" s="509">
        <v>6</v>
      </c>
      <c r="C55" s="22" t="s">
        <v>455</v>
      </c>
      <c r="D55" s="22" t="s">
        <v>450</v>
      </c>
      <c r="E55" s="249"/>
      <c r="F55" s="249"/>
      <c r="G55" s="249"/>
      <c r="H55" s="249"/>
      <c r="I55" s="249"/>
      <c r="J55" s="471"/>
      <c r="K55" s="471"/>
      <c r="L55" s="471"/>
      <c r="M55" s="471"/>
      <c r="N55" s="471"/>
      <c r="O55" s="255"/>
    </row>
    <row r="56" spans="2:15" x14ac:dyDescent="0.3">
      <c r="B56" s="509">
        <v>7</v>
      </c>
      <c r="C56" s="22" t="s">
        <v>456</v>
      </c>
      <c r="D56" s="22" t="s">
        <v>450</v>
      </c>
      <c r="E56" s="249"/>
      <c r="F56" s="249"/>
      <c r="G56" s="249"/>
      <c r="H56" s="249"/>
      <c r="I56" s="471"/>
      <c r="J56" s="471"/>
      <c r="K56" s="471"/>
      <c r="L56" s="471"/>
      <c r="M56" s="471"/>
      <c r="N56" s="471"/>
      <c r="O56" s="255"/>
    </row>
    <row r="57" spans="2:15" x14ac:dyDescent="0.3">
      <c r="B57" s="509">
        <v>8</v>
      </c>
      <c r="C57" s="22" t="s">
        <v>457</v>
      </c>
      <c r="D57" s="22" t="s">
        <v>450</v>
      </c>
      <c r="E57" s="249"/>
      <c r="F57" s="249"/>
      <c r="G57" s="249"/>
      <c r="H57" s="471"/>
      <c r="I57" s="471"/>
      <c r="J57" s="471"/>
      <c r="K57" s="471"/>
      <c r="L57" s="471"/>
      <c r="M57" s="471"/>
      <c r="N57" s="471"/>
      <c r="O57" s="255"/>
    </row>
    <row r="58" spans="2:15" x14ac:dyDescent="0.3">
      <c r="B58" s="509">
        <v>9</v>
      </c>
      <c r="C58" s="22" t="s">
        <v>458</v>
      </c>
      <c r="D58" s="22" t="s">
        <v>450</v>
      </c>
      <c r="E58" s="249"/>
      <c r="F58" s="249"/>
      <c r="G58" s="471"/>
      <c r="H58" s="471"/>
      <c r="I58" s="471"/>
      <c r="J58" s="471"/>
      <c r="K58" s="471"/>
      <c r="L58" s="471"/>
      <c r="M58" s="471"/>
      <c r="N58" s="471"/>
      <c r="O58" s="255"/>
    </row>
    <row r="59" spans="2:15" x14ac:dyDescent="0.3">
      <c r="B59" s="509">
        <v>10</v>
      </c>
      <c r="C59" s="22" t="s">
        <v>459</v>
      </c>
      <c r="D59" s="22" t="s">
        <v>450</v>
      </c>
      <c r="E59" s="249"/>
      <c r="F59" s="471"/>
      <c r="G59" s="471"/>
      <c r="H59" s="471"/>
      <c r="I59" s="471"/>
      <c r="J59" s="471"/>
      <c r="K59" s="471"/>
      <c r="L59" s="471"/>
      <c r="M59" s="471"/>
      <c r="N59" s="471"/>
      <c r="O59" s="255"/>
    </row>
    <row r="60" spans="2:15" x14ac:dyDescent="0.3">
      <c r="B60" s="509">
        <v>11</v>
      </c>
      <c r="C60" s="22" t="s">
        <v>460</v>
      </c>
      <c r="D60" s="22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50"/>
    </row>
    <row r="61" spans="2:15" x14ac:dyDescent="0.3">
      <c r="B61" s="509">
        <v>12</v>
      </c>
      <c r="C61" s="22" t="s">
        <v>461</v>
      </c>
      <c r="D61" s="22"/>
      <c r="E61" s="579"/>
      <c r="F61" s="580"/>
      <c r="G61" s="580"/>
      <c r="H61" s="580"/>
      <c r="I61" s="580"/>
      <c r="J61" s="580"/>
      <c r="K61" s="580"/>
      <c r="L61" s="580"/>
      <c r="M61" s="580"/>
      <c r="N61" s="580"/>
      <c r="O61" s="249"/>
    </row>
    <row r="62" spans="2:15" x14ac:dyDescent="0.3">
      <c r="B62" s="509">
        <v>13</v>
      </c>
      <c r="C62" s="22" t="s">
        <v>462</v>
      </c>
      <c r="D62" s="22" t="s">
        <v>463</v>
      </c>
      <c r="E62" s="249"/>
      <c r="F62" s="250"/>
      <c r="G62" s="250"/>
      <c r="H62" s="250"/>
      <c r="I62" s="250"/>
      <c r="J62" s="250"/>
      <c r="K62" s="250"/>
      <c r="L62" s="250"/>
      <c r="M62" s="250"/>
      <c r="N62" s="250"/>
      <c r="O62" s="250"/>
    </row>
    <row r="63" spans="2:15" ht="14.5" thickBot="1" x14ac:dyDescent="0.35">
      <c r="B63" s="490">
        <v>14</v>
      </c>
      <c r="C63" s="270" t="s">
        <v>464</v>
      </c>
      <c r="D63" s="216" t="s">
        <v>465</v>
      </c>
      <c r="E63" s="188">
        <f>E59+E62</f>
        <v>0</v>
      </c>
      <c r="F63" s="188">
        <f>F58+F62</f>
        <v>0</v>
      </c>
      <c r="G63" s="188">
        <f>G57+G62</f>
        <v>0</v>
      </c>
      <c r="H63" s="188">
        <f>H56+H62</f>
        <v>0</v>
      </c>
      <c r="I63" s="188">
        <f>I55+I62</f>
        <v>0</v>
      </c>
      <c r="J63" s="188">
        <f>J54+J62</f>
        <v>0</v>
      </c>
      <c r="K63" s="188">
        <f>K53+K62</f>
        <v>0</v>
      </c>
      <c r="L63" s="188">
        <f>L52+L62</f>
        <v>0</v>
      </c>
      <c r="M63" s="188">
        <f>M51+M62</f>
        <v>0</v>
      </c>
      <c r="N63" s="188">
        <f>N50+N62</f>
        <v>0</v>
      </c>
      <c r="O63" s="377">
        <f>SUM(O60:O62)</f>
        <v>0</v>
      </c>
    </row>
    <row r="65" spans="2:15" s="315" customFormat="1" ht="16" thickBot="1" x14ac:dyDescent="0.4">
      <c r="B65" s="488"/>
      <c r="C65" s="468">
        <f>C45-1</f>
        <v>2022</v>
      </c>
      <c r="D65" s="366"/>
    </row>
    <row r="66" spans="2:15" s="315" customFormat="1" ht="15" customHeight="1" x14ac:dyDescent="0.3">
      <c r="B66" s="650" t="str">
        <f>"Underwriting year "&amp;L66</f>
        <v>Underwriting year 2022</v>
      </c>
      <c r="C66" s="686"/>
      <c r="D66" s="681" t="s">
        <v>144</v>
      </c>
      <c r="E66" s="679">
        <f t="shared" ref="E66" si="23">F66-1</f>
        <v>2015</v>
      </c>
      <c r="F66" s="679">
        <f t="shared" ref="F66" si="24">G66-1</f>
        <v>2016</v>
      </c>
      <c r="G66" s="679">
        <f t="shared" ref="G66" si="25">H66-1</f>
        <v>2017</v>
      </c>
      <c r="H66" s="679">
        <f t="shared" ref="H66" si="26">I66-1</f>
        <v>2018</v>
      </c>
      <c r="I66" s="679">
        <f t="shared" ref="I66" si="27">J66-1</f>
        <v>2019</v>
      </c>
      <c r="J66" s="679">
        <f t="shared" ref="J66" si="28">K66-1</f>
        <v>2020</v>
      </c>
      <c r="K66" s="679">
        <f t="shared" ref="K66" si="29">L66-1</f>
        <v>2021</v>
      </c>
      <c r="L66" s="679">
        <f t="shared" ref="L66" si="30">M66-1</f>
        <v>2022</v>
      </c>
      <c r="M66" s="679">
        <f>N66-1</f>
        <v>2023</v>
      </c>
      <c r="N66" s="679">
        <f>'Key inputs'!C31</f>
        <v>2024</v>
      </c>
      <c r="O66" s="646" t="s">
        <v>46</v>
      </c>
    </row>
    <row r="67" spans="2:15" s="315" customFormat="1" ht="15" customHeight="1" x14ac:dyDescent="0.3">
      <c r="B67" s="654"/>
      <c r="C67" s="688"/>
      <c r="D67" s="702"/>
      <c r="E67" s="615"/>
      <c r="F67" s="615"/>
      <c r="G67" s="615"/>
      <c r="H67" s="615"/>
      <c r="I67" s="615"/>
      <c r="J67" s="615"/>
      <c r="K67" s="615"/>
      <c r="L67" s="615"/>
      <c r="M67" s="615"/>
      <c r="N67" s="615"/>
      <c r="O67" s="648"/>
    </row>
    <row r="68" spans="2:15" s="315" customFormat="1" x14ac:dyDescent="0.3">
      <c r="B68" s="699"/>
      <c r="C68" s="630"/>
      <c r="D68" s="420"/>
      <c r="E68" s="316" t="s">
        <v>146</v>
      </c>
      <c r="F68" s="316" t="s">
        <v>147</v>
      </c>
      <c r="G68" s="316" t="s">
        <v>148</v>
      </c>
      <c r="H68" s="316" t="s">
        <v>149</v>
      </c>
      <c r="I68" s="316" t="s">
        <v>150</v>
      </c>
      <c r="J68" s="316" t="s">
        <v>151</v>
      </c>
      <c r="K68" s="316" t="s">
        <v>152</v>
      </c>
      <c r="L68" s="316" t="s">
        <v>346</v>
      </c>
      <c r="M68" s="316" t="s">
        <v>347</v>
      </c>
      <c r="N68" s="316" t="s">
        <v>348</v>
      </c>
      <c r="O68" s="329" t="s">
        <v>349</v>
      </c>
    </row>
    <row r="69" spans="2:15" x14ac:dyDescent="0.3">
      <c r="B69" s="509"/>
      <c r="C69" s="22" t="s">
        <v>448</v>
      </c>
      <c r="D69" s="144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255"/>
    </row>
    <row r="70" spans="2:15" x14ac:dyDescent="0.3">
      <c r="B70" s="509">
        <v>1</v>
      </c>
      <c r="C70" s="22" t="s">
        <v>449</v>
      </c>
      <c r="D70" s="22" t="s">
        <v>450</v>
      </c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55"/>
    </row>
    <row r="71" spans="2:15" x14ac:dyDescent="0.3">
      <c r="B71" s="509">
        <v>2</v>
      </c>
      <c r="C71" s="22" t="s">
        <v>451</v>
      </c>
      <c r="D71" s="22" t="s">
        <v>450</v>
      </c>
      <c r="E71" s="249"/>
      <c r="F71" s="249"/>
      <c r="G71" s="249"/>
      <c r="H71" s="249"/>
      <c r="I71" s="249"/>
      <c r="J71" s="249"/>
      <c r="K71" s="249"/>
      <c r="L71" s="249"/>
      <c r="M71" s="249"/>
      <c r="N71" s="471"/>
      <c r="O71" s="255"/>
    </row>
    <row r="72" spans="2:15" x14ac:dyDescent="0.3">
      <c r="B72" s="509">
        <v>3</v>
      </c>
      <c r="C72" s="22" t="s">
        <v>452</v>
      </c>
      <c r="D72" s="22" t="s">
        <v>450</v>
      </c>
      <c r="E72" s="249"/>
      <c r="F72" s="249"/>
      <c r="G72" s="249"/>
      <c r="H72" s="249"/>
      <c r="I72" s="249"/>
      <c r="J72" s="249"/>
      <c r="K72" s="249"/>
      <c r="L72" s="249"/>
      <c r="M72" s="471"/>
      <c r="N72" s="471"/>
      <c r="O72" s="255"/>
    </row>
    <row r="73" spans="2:15" x14ac:dyDescent="0.3">
      <c r="B73" s="509">
        <v>4</v>
      </c>
      <c r="C73" s="22" t="s">
        <v>453</v>
      </c>
      <c r="D73" s="22" t="s">
        <v>450</v>
      </c>
      <c r="E73" s="249"/>
      <c r="F73" s="249"/>
      <c r="G73" s="249"/>
      <c r="H73" s="249"/>
      <c r="I73" s="249"/>
      <c r="J73" s="249"/>
      <c r="K73" s="249"/>
      <c r="L73" s="471"/>
      <c r="M73" s="471"/>
      <c r="N73" s="471"/>
      <c r="O73" s="255"/>
    </row>
    <row r="74" spans="2:15" x14ac:dyDescent="0.3">
      <c r="B74" s="509">
        <v>5</v>
      </c>
      <c r="C74" s="22" t="s">
        <v>454</v>
      </c>
      <c r="D74" s="22" t="s">
        <v>450</v>
      </c>
      <c r="E74" s="249"/>
      <c r="F74" s="249"/>
      <c r="G74" s="249"/>
      <c r="H74" s="249"/>
      <c r="I74" s="249"/>
      <c r="J74" s="249"/>
      <c r="K74" s="471"/>
      <c r="L74" s="471"/>
      <c r="M74" s="471"/>
      <c r="N74" s="471"/>
      <c r="O74" s="255"/>
    </row>
    <row r="75" spans="2:15" x14ac:dyDescent="0.3">
      <c r="B75" s="509">
        <v>6</v>
      </c>
      <c r="C75" s="22" t="s">
        <v>455</v>
      </c>
      <c r="D75" s="22" t="s">
        <v>450</v>
      </c>
      <c r="E75" s="249"/>
      <c r="F75" s="249"/>
      <c r="G75" s="249"/>
      <c r="H75" s="249"/>
      <c r="I75" s="249"/>
      <c r="J75" s="471"/>
      <c r="K75" s="471"/>
      <c r="L75" s="471"/>
      <c r="M75" s="471"/>
      <c r="N75" s="471"/>
      <c r="O75" s="255"/>
    </row>
    <row r="76" spans="2:15" x14ac:dyDescent="0.3">
      <c r="B76" s="509">
        <v>7</v>
      </c>
      <c r="C76" s="22" t="s">
        <v>456</v>
      </c>
      <c r="D76" s="22" t="s">
        <v>450</v>
      </c>
      <c r="E76" s="249"/>
      <c r="F76" s="249"/>
      <c r="G76" s="249"/>
      <c r="H76" s="249"/>
      <c r="I76" s="471"/>
      <c r="J76" s="471"/>
      <c r="K76" s="471"/>
      <c r="L76" s="471"/>
      <c r="M76" s="471"/>
      <c r="N76" s="471"/>
      <c r="O76" s="255"/>
    </row>
    <row r="77" spans="2:15" x14ac:dyDescent="0.3">
      <c r="B77" s="509">
        <v>8</v>
      </c>
      <c r="C77" s="22" t="s">
        <v>457</v>
      </c>
      <c r="D77" s="22" t="s">
        <v>450</v>
      </c>
      <c r="E77" s="249"/>
      <c r="F77" s="249"/>
      <c r="G77" s="249"/>
      <c r="H77" s="471"/>
      <c r="I77" s="471"/>
      <c r="J77" s="471"/>
      <c r="K77" s="471"/>
      <c r="L77" s="471"/>
      <c r="M77" s="471"/>
      <c r="N77" s="471"/>
      <c r="O77" s="255"/>
    </row>
    <row r="78" spans="2:15" x14ac:dyDescent="0.3">
      <c r="B78" s="509">
        <v>9</v>
      </c>
      <c r="C78" s="22" t="s">
        <v>458</v>
      </c>
      <c r="D78" s="22" t="s">
        <v>450</v>
      </c>
      <c r="E78" s="249"/>
      <c r="F78" s="249"/>
      <c r="G78" s="471"/>
      <c r="H78" s="471"/>
      <c r="I78" s="471"/>
      <c r="J78" s="471"/>
      <c r="K78" s="471"/>
      <c r="L78" s="471"/>
      <c r="M78" s="471"/>
      <c r="N78" s="471"/>
      <c r="O78" s="255"/>
    </row>
    <row r="79" spans="2:15" x14ac:dyDescent="0.3">
      <c r="B79" s="509">
        <v>10</v>
      </c>
      <c r="C79" s="22" t="s">
        <v>459</v>
      </c>
      <c r="D79" s="22" t="s">
        <v>450</v>
      </c>
      <c r="E79" s="249"/>
      <c r="F79" s="471"/>
      <c r="G79" s="471"/>
      <c r="H79" s="471"/>
      <c r="I79" s="471"/>
      <c r="J79" s="471"/>
      <c r="K79" s="471"/>
      <c r="L79" s="471"/>
      <c r="M79" s="471"/>
      <c r="N79" s="471"/>
      <c r="O79" s="255"/>
    </row>
    <row r="80" spans="2:15" x14ac:dyDescent="0.3">
      <c r="B80" s="509">
        <v>11</v>
      </c>
      <c r="C80" s="22" t="s">
        <v>460</v>
      </c>
      <c r="D80" s="22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50"/>
    </row>
    <row r="81" spans="2:15" x14ac:dyDescent="0.3">
      <c r="B81" s="509">
        <v>12</v>
      </c>
      <c r="C81" s="22" t="s">
        <v>461</v>
      </c>
      <c r="D81" s="22"/>
      <c r="E81" s="579"/>
      <c r="F81" s="580"/>
      <c r="G81" s="580"/>
      <c r="H81" s="580"/>
      <c r="I81" s="580"/>
      <c r="J81" s="580"/>
      <c r="K81" s="580"/>
      <c r="L81" s="580"/>
      <c r="M81" s="580"/>
      <c r="N81" s="580"/>
      <c r="O81" s="249"/>
    </row>
    <row r="82" spans="2:15" x14ac:dyDescent="0.3">
      <c r="B82" s="509">
        <v>13</v>
      </c>
      <c r="C82" s="22" t="s">
        <v>462</v>
      </c>
      <c r="D82" s="22" t="s">
        <v>463</v>
      </c>
      <c r="E82" s="249"/>
      <c r="F82" s="250"/>
      <c r="G82" s="250"/>
      <c r="H82" s="250"/>
      <c r="I82" s="250"/>
      <c r="J82" s="250"/>
      <c r="K82" s="250"/>
      <c r="L82" s="250"/>
      <c r="M82" s="250"/>
      <c r="N82" s="250"/>
      <c r="O82" s="250"/>
    </row>
    <row r="83" spans="2:15" ht="14.5" thickBot="1" x14ac:dyDescent="0.35">
      <c r="B83" s="490">
        <v>14</v>
      </c>
      <c r="C83" s="270" t="s">
        <v>464</v>
      </c>
      <c r="D83" s="216" t="s">
        <v>465</v>
      </c>
      <c r="E83" s="188">
        <f>E79+E82</f>
        <v>0</v>
      </c>
      <c r="F83" s="188">
        <f>F78+F82</f>
        <v>0</v>
      </c>
      <c r="G83" s="188">
        <f>G77+G82</f>
        <v>0</v>
      </c>
      <c r="H83" s="188">
        <f>H76+H82</f>
        <v>0</v>
      </c>
      <c r="I83" s="188">
        <f>I75+I82</f>
        <v>0</v>
      </c>
      <c r="J83" s="188">
        <f>J74+J82</f>
        <v>0</v>
      </c>
      <c r="K83" s="188">
        <f>K73+K82</f>
        <v>0</v>
      </c>
      <c r="L83" s="188">
        <f>L72+L82</f>
        <v>0</v>
      </c>
      <c r="M83" s="188">
        <f>M71+M82</f>
        <v>0</v>
      </c>
      <c r="N83" s="188">
        <f>N70+N82</f>
        <v>0</v>
      </c>
      <c r="O83" s="377">
        <f>SUM(O80:O82)</f>
        <v>0</v>
      </c>
    </row>
    <row r="85" spans="2:15" s="315" customFormat="1" ht="16" hidden="1" outlineLevel="1" thickBot="1" x14ac:dyDescent="0.4">
      <c r="B85" s="488"/>
      <c r="C85" s="468">
        <f>C65-1</f>
        <v>2021</v>
      </c>
      <c r="D85" s="366"/>
    </row>
    <row r="86" spans="2:15" s="315" customFormat="1" ht="15" hidden="1" customHeight="1" outlineLevel="2" x14ac:dyDescent="0.3">
      <c r="B86" s="650" t="str">
        <f>"Underwriting year "&amp;K86</f>
        <v>Underwriting year 2021</v>
      </c>
      <c r="C86" s="686"/>
      <c r="D86" s="681" t="s">
        <v>144</v>
      </c>
      <c r="E86" s="679">
        <f t="shared" ref="E86" si="31">F86-1</f>
        <v>2015</v>
      </c>
      <c r="F86" s="679">
        <f t="shared" ref="F86" si="32">G86-1</f>
        <v>2016</v>
      </c>
      <c r="G86" s="679">
        <f t="shared" ref="G86" si="33">H86-1</f>
        <v>2017</v>
      </c>
      <c r="H86" s="679">
        <f t="shared" ref="H86" si="34">I86-1</f>
        <v>2018</v>
      </c>
      <c r="I86" s="679">
        <f t="shared" ref="I86" si="35">J86-1</f>
        <v>2019</v>
      </c>
      <c r="J86" s="679">
        <f t="shared" ref="J86" si="36">K86-1</f>
        <v>2020</v>
      </c>
      <c r="K86" s="679">
        <f t="shared" ref="K86" si="37">L86-1</f>
        <v>2021</v>
      </c>
      <c r="L86" s="679">
        <f t="shared" ref="L86" si="38">M86-1</f>
        <v>2022</v>
      </c>
      <c r="M86" s="679">
        <f>N86-1</f>
        <v>2023</v>
      </c>
      <c r="N86" s="679">
        <f>'Key inputs'!C31</f>
        <v>2024</v>
      </c>
      <c r="O86" s="646" t="s">
        <v>46</v>
      </c>
    </row>
    <row r="87" spans="2:15" s="315" customFormat="1" ht="15" hidden="1" customHeight="1" outlineLevel="2" x14ac:dyDescent="0.3">
      <c r="B87" s="654"/>
      <c r="C87" s="688"/>
      <c r="D87" s="702"/>
      <c r="E87" s="615"/>
      <c r="F87" s="615"/>
      <c r="G87" s="615"/>
      <c r="H87" s="615"/>
      <c r="I87" s="615"/>
      <c r="J87" s="615"/>
      <c r="K87" s="615"/>
      <c r="L87" s="615"/>
      <c r="M87" s="615"/>
      <c r="N87" s="615"/>
      <c r="O87" s="648"/>
    </row>
    <row r="88" spans="2:15" s="315" customFormat="1" hidden="1" outlineLevel="2" x14ac:dyDescent="0.3">
      <c r="B88" s="699"/>
      <c r="C88" s="630"/>
      <c r="D88" s="420"/>
      <c r="E88" s="316" t="s">
        <v>146</v>
      </c>
      <c r="F88" s="316" t="s">
        <v>147</v>
      </c>
      <c r="G88" s="316" t="s">
        <v>148</v>
      </c>
      <c r="H88" s="316" t="s">
        <v>149</v>
      </c>
      <c r="I88" s="316" t="s">
        <v>150</v>
      </c>
      <c r="J88" s="316" t="s">
        <v>151</v>
      </c>
      <c r="K88" s="316" t="s">
        <v>152</v>
      </c>
      <c r="L88" s="316" t="s">
        <v>346</v>
      </c>
      <c r="M88" s="316" t="s">
        <v>347</v>
      </c>
      <c r="N88" s="316" t="s">
        <v>348</v>
      </c>
      <c r="O88" s="329" t="s">
        <v>349</v>
      </c>
    </row>
    <row r="89" spans="2:15" hidden="1" outlineLevel="2" x14ac:dyDescent="0.3">
      <c r="B89" s="509"/>
      <c r="C89" s="22" t="s">
        <v>448</v>
      </c>
      <c r="D89" s="144"/>
      <c r="E89" s="471"/>
      <c r="F89" s="471"/>
      <c r="G89" s="471"/>
      <c r="H89" s="471"/>
      <c r="I89" s="471"/>
      <c r="J89" s="471"/>
      <c r="K89" s="471"/>
      <c r="L89" s="471"/>
      <c r="M89" s="471"/>
      <c r="N89" s="471"/>
      <c r="O89" s="255"/>
    </row>
    <row r="90" spans="2:15" hidden="1" outlineLevel="2" x14ac:dyDescent="0.3">
      <c r="B90" s="509">
        <v>1</v>
      </c>
      <c r="C90" s="22" t="s">
        <v>449</v>
      </c>
      <c r="D90" s="22" t="s">
        <v>450</v>
      </c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55"/>
    </row>
    <row r="91" spans="2:15" hidden="1" outlineLevel="2" x14ac:dyDescent="0.3">
      <c r="B91" s="509">
        <v>2</v>
      </c>
      <c r="C91" s="22" t="s">
        <v>451</v>
      </c>
      <c r="D91" s="22" t="s">
        <v>450</v>
      </c>
      <c r="E91" s="249"/>
      <c r="F91" s="249"/>
      <c r="G91" s="249"/>
      <c r="H91" s="249"/>
      <c r="I91" s="249"/>
      <c r="J91" s="249"/>
      <c r="K91" s="249"/>
      <c r="L91" s="249"/>
      <c r="M91" s="249"/>
      <c r="N91" s="471"/>
      <c r="O91" s="255"/>
    </row>
    <row r="92" spans="2:15" hidden="1" outlineLevel="2" x14ac:dyDescent="0.3">
      <c r="B92" s="509">
        <v>3</v>
      </c>
      <c r="C92" s="22" t="s">
        <v>452</v>
      </c>
      <c r="D92" s="22" t="s">
        <v>450</v>
      </c>
      <c r="E92" s="249"/>
      <c r="F92" s="249"/>
      <c r="G92" s="249"/>
      <c r="H92" s="249"/>
      <c r="I92" s="249"/>
      <c r="J92" s="249"/>
      <c r="K92" s="249"/>
      <c r="L92" s="249"/>
      <c r="M92" s="471"/>
      <c r="N92" s="471"/>
      <c r="O92" s="255"/>
    </row>
    <row r="93" spans="2:15" hidden="1" outlineLevel="2" x14ac:dyDescent="0.3">
      <c r="B93" s="509">
        <v>4</v>
      </c>
      <c r="C93" s="22" t="s">
        <v>453</v>
      </c>
      <c r="D93" s="22" t="s">
        <v>450</v>
      </c>
      <c r="E93" s="249"/>
      <c r="F93" s="249"/>
      <c r="G93" s="249"/>
      <c r="H93" s="249"/>
      <c r="I93" s="249"/>
      <c r="J93" s="249"/>
      <c r="K93" s="249"/>
      <c r="L93" s="471"/>
      <c r="M93" s="471"/>
      <c r="N93" s="471"/>
      <c r="O93" s="255"/>
    </row>
    <row r="94" spans="2:15" hidden="1" outlineLevel="2" x14ac:dyDescent="0.3">
      <c r="B94" s="509">
        <v>5</v>
      </c>
      <c r="C94" s="22" t="s">
        <v>454</v>
      </c>
      <c r="D94" s="22" t="s">
        <v>450</v>
      </c>
      <c r="E94" s="249"/>
      <c r="F94" s="249"/>
      <c r="G94" s="249"/>
      <c r="H94" s="249"/>
      <c r="I94" s="249"/>
      <c r="J94" s="249"/>
      <c r="K94" s="471"/>
      <c r="L94" s="471"/>
      <c r="M94" s="471"/>
      <c r="N94" s="471"/>
      <c r="O94" s="255"/>
    </row>
    <row r="95" spans="2:15" hidden="1" outlineLevel="2" x14ac:dyDescent="0.3">
      <c r="B95" s="509">
        <v>6</v>
      </c>
      <c r="C95" s="22" t="s">
        <v>455</v>
      </c>
      <c r="D95" s="22" t="s">
        <v>450</v>
      </c>
      <c r="E95" s="249"/>
      <c r="F95" s="249"/>
      <c r="G95" s="249"/>
      <c r="H95" s="249"/>
      <c r="I95" s="249"/>
      <c r="J95" s="471"/>
      <c r="K95" s="471"/>
      <c r="L95" s="471"/>
      <c r="M95" s="471"/>
      <c r="N95" s="471"/>
      <c r="O95" s="255"/>
    </row>
    <row r="96" spans="2:15" hidden="1" outlineLevel="2" x14ac:dyDescent="0.3">
      <c r="B96" s="509">
        <v>7</v>
      </c>
      <c r="C96" s="22" t="s">
        <v>456</v>
      </c>
      <c r="D96" s="22" t="s">
        <v>450</v>
      </c>
      <c r="E96" s="249"/>
      <c r="F96" s="249"/>
      <c r="G96" s="249"/>
      <c r="H96" s="249"/>
      <c r="I96" s="471"/>
      <c r="J96" s="471"/>
      <c r="K96" s="471"/>
      <c r="L96" s="471"/>
      <c r="M96" s="471"/>
      <c r="N96" s="471"/>
      <c r="O96" s="255"/>
    </row>
    <row r="97" spans="1:15" hidden="1" outlineLevel="2" x14ac:dyDescent="0.3">
      <c r="B97" s="509">
        <v>8</v>
      </c>
      <c r="C97" s="22" t="s">
        <v>457</v>
      </c>
      <c r="D97" s="22" t="s">
        <v>450</v>
      </c>
      <c r="E97" s="249"/>
      <c r="F97" s="249"/>
      <c r="G97" s="249"/>
      <c r="H97" s="471"/>
      <c r="I97" s="471"/>
      <c r="J97" s="471"/>
      <c r="K97" s="471"/>
      <c r="L97" s="471"/>
      <c r="M97" s="471"/>
      <c r="N97" s="471"/>
      <c r="O97" s="255"/>
    </row>
    <row r="98" spans="1:15" hidden="1" outlineLevel="2" x14ac:dyDescent="0.3">
      <c r="B98" s="509">
        <v>9</v>
      </c>
      <c r="C98" s="22" t="s">
        <v>458</v>
      </c>
      <c r="D98" s="22" t="s">
        <v>450</v>
      </c>
      <c r="E98" s="249"/>
      <c r="F98" s="249"/>
      <c r="G98" s="471"/>
      <c r="H98" s="471"/>
      <c r="I98" s="471"/>
      <c r="J98" s="471"/>
      <c r="K98" s="471"/>
      <c r="L98" s="471"/>
      <c r="M98" s="471"/>
      <c r="N98" s="471"/>
      <c r="O98" s="255"/>
    </row>
    <row r="99" spans="1:15" hidden="1" outlineLevel="2" x14ac:dyDescent="0.3">
      <c r="B99" s="509">
        <v>10</v>
      </c>
      <c r="C99" s="22" t="s">
        <v>459</v>
      </c>
      <c r="D99" s="22" t="s">
        <v>450</v>
      </c>
      <c r="E99" s="249"/>
      <c r="F99" s="471"/>
      <c r="G99" s="471"/>
      <c r="H99" s="471"/>
      <c r="I99" s="471"/>
      <c r="J99" s="471"/>
      <c r="K99" s="471"/>
      <c r="L99" s="471"/>
      <c r="M99" s="471"/>
      <c r="N99" s="471"/>
      <c r="O99" s="255"/>
    </row>
    <row r="100" spans="1:15" hidden="1" outlineLevel="2" x14ac:dyDescent="0.3">
      <c r="B100" s="509">
        <v>11</v>
      </c>
      <c r="C100" s="22" t="s">
        <v>460</v>
      </c>
      <c r="D100" s="22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50"/>
    </row>
    <row r="101" spans="1:15" hidden="1" outlineLevel="2" x14ac:dyDescent="0.3">
      <c r="B101" s="509">
        <v>12</v>
      </c>
      <c r="C101" s="22" t="s">
        <v>461</v>
      </c>
      <c r="D101" s="22"/>
      <c r="E101" s="579"/>
      <c r="F101" s="580"/>
      <c r="G101" s="580"/>
      <c r="H101" s="580"/>
      <c r="I101" s="580"/>
      <c r="J101" s="580"/>
      <c r="K101" s="580"/>
      <c r="L101" s="580"/>
      <c r="M101" s="580"/>
      <c r="N101" s="580"/>
      <c r="O101" s="249"/>
    </row>
    <row r="102" spans="1:15" hidden="1" outlineLevel="2" x14ac:dyDescent="0.3">
      <c r="B102" s="509">
        <v>13</v>
      </c>
      <c r="C102" s="22" t="s">
        <v>462</v>
      </c>
      <c r="D102" s="22" t="s">
        <v>463</v>
      </c>
      <c r="E102" s="249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</row>
    <row r="103" spans="1:15" ht="14.5" hidden="1" outlineLevel="2" thickBot="1" x14ac:dyDescent="0.35">
      <c r="B103" s="490">
        <v>14</v>
      </c>
      <c r="C103" s="270" t="s">
        <v>464</v>
      </c>
      <c r="D103" s="216" t="s">
        <v>465</v>
      </c>
      <c r="E103" s="188">
        <f>E99+E102</f>
        <v>0</v>
      </c>
      <c r="F103" s="188">
        <f>F98+F102</f>
        <v>0</v>
      </c>
      <c r="G103" s="188">
        <f>G97+G102</f>
        <v>0</v>
      </c>
      <c r="H103" s="188">
        <f>H96+H102</f>
        <v>0</v>
      </c>
      <c r="I103" s="188">
        <f>I95+I102</f>
        <v>0</v>
      </c>
      <c r="J103" s="188">
        <f>J94+J102</f>
        <v>0</v>
      </c>
      <c r="K103" s="188">
        <f>K93+K102</f>
        <v>0</v>
      </c>
      <c r="L103" s="188">
        <f>L92+L102</f>
        <v>0</v>
      </c>
      <c r="M103" s="188">
        <f>M91+M102</f>
        <v>0</v>
      </c>
      <c r="N103" s="188">
        <f>N90+N102</f>
        <v>0</v>
      </c>
      <c r="O103" s="377">
        <f>SUM(O100:O102)</f>
        <v>0</v>
      </c>
    </row>
    <row r="104" spans="1:15" hidden="1" outlineLevel="2" x14ac:dyDescent="0.3"/>
    <row r="105" spans="1:15" s="315" customFormat="1" ht="16" hidden="1" outlineLevel="1" thickBot="1" x14ac:dyDescent="0.4">
      <c r="A105" s="9"/>
      <c r="B105" s="488"/>
      <c r="C105" s="468">
        <f>C85-1</f>
        <v>2020</v>
      </c>
      <c r="D105" s="366"/>
    </row>
    <row r="106" spans="1:15" s="315" customFormat="1" ht="15" hidden="1" customHeight="1" outlineLevel="2" x14ac:dyDescent="0.3">
      <c r="B106" s="650" t="str">
        <f>"Underwriting year "&amp;J106</f>
        <v>Underwriting year 2020</v>
      </c>
      <c r="C106" s="686"/>
      <c r="D106" s="681" t="s">
        <v>144</v>
      </c>
      <c r="E106" s="679">
        <f t="shared" ref="E106" si="39">F106-1</f>
        <v>2015</v>
      </c>
      <c r="F106" s="679">
        <f t="shared" ref="F106" si="40">G106-1</f>
        <v>2016</v>
      </c>
      <c r="G106" s="679">
        <f t="shared" ref="G106" si="41">H106-1</f>
        <v>2017</v>
      </c>
      <c r="H106" s="679">
        <f t="shared" ref="H106" si="42">I106-1</f>
        <v>2018</v>
      </c>
      <c r="I106" s="679">
        <f t="shared" ref="I106" si="43">J106-1</f>
        <v>2019</v>
      </c>
      <c r="J106" s="679">
        <f t="shared" ref="J106" si="44">K106-1</f>
        <v>2020</v>
      </c>
      <c r="K106" s="679">
        <f t="shared" ref="K106" si="45">L106-1</f>
        <v>2021</v>
      </c>
      <c r="L106" s="679">
        <f t="shared" ref="L106" si="46">M106-1</f>
        <v>2022</v>
      </c>
      <c r="M106" s="679">
        <f>N106-1</f>
        <v>2023</v>
      </c>
      <c r="N106" s="679">
        <f>'Key inputs'!C31</f>
        <v>2024</v>
      </c>
      <c r="O106" s="646" t="s">
        <v>46</v>
      </c>
    </row>
    <row r="107" spans="1:15" s="315" customFormat="1" ht="15" hidden="1" customHeight="1" outlineLevel="2" x14ac:dyDescent="0.3">
      <c r="B107" s="654"/>
      <c r="C107" s="688"/>
      <c r="D107" s="702"/>
      <c r="E107" s="615"/>
      <c r="F107" s="615"/>
      <c r="G107" s="615"/>
      <c r="H107" s="615"/>
      <c r="I107" s="615"/>
      <c r="J107" s="615"/>
      <c r="K107" s="615"/>
      <c r="L107" s="615"/>
      <c r="M107" s="615"/>
      <c r="N107" s="615"/>
      <c r="O107" s="648"/>
    </row>
    <row r="108" spans="1:15" s="315" customFormat="1" hidden="1" outlineLevel="2" x14ac:dyDescent="0.3">
      <c r="B108" s="699"/>
      <c r="C108" s="630"/>
      <c r="D108" s="420"/>
      <c r="E108" s="316" t="s">
        <v>146</v>
      </c>
      <c r="F108" s="316" t="s">
        <v>147</v>
      </c>
      <c r="G108" s="316" t="s">
        <v>148</v>
      </c>
      <c r="H108" s="316" t="s">
        <v>149</v>
      </c>
      <c r="I108" s="316" t="s">
        <v>150</v>
      </c>
      <c r="J108" s="316" t="s">
        <v>151</v>
      </c>
      <c r="K108" s="316" t="s">
        <v>152</v>
      </c>
      <c r="L108" s="316" t="s">
        <v>346</v>
      </c>
      <c r="M108" s="316" t="s">
        <v>347</v>
      </c>
      <c r="N108" s="316" t="s">
        <v>348</v>
      </c>
      <c r="O108" s="329" t="s">
        <v>349</v>
      </c>
    </row>
    <row r="109" spans="1:15" hidden="1" outlineLevel="2" x14ac:dyDescent="0.3">
      <c r="A109" s="315"/>
      <c r="B109" s="509"/>
      <c r="C109" s="22" t="s">
        <v>448</v>
      </c>
      <c r="D109" s="144"/>
      <c r="E109" s="471"/>
      <c r="F109" s="471"/>
      <c r="G109" s="471"/>
      <c r="H109" s="471"/>
      <c r="I109" s="471"/>
      <c r="J109" s="471"/>
      <c r="K109" s="471"/>
      <c r="L109" s="471"/>
      <c r="M109" s="471"/>
      <c r="N109" s="471"/>
      <c r="O109" s="255"/>
    </row>
    <row r="110" spans="1:15" hidden="1" outlineLevel="2" x14ac:dyDescent="0.3">
      <c r="B110" s="509">
        <v>1</v>
      </c>
      <c r="C110" s="22" t="s">
        <v>449</v>
      </c>
      <c r="D110" s="22" t="s">
        <v>450</v>
      </c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255"/>
    </row>
    <row r="111" spans="1:15" hidden="1" outlineLevel="2" x14ac:dyDescent="0.3">
      <c r="B111" s="509">
        <v>2</v>
      </c>
      <c r="C111" s="22" t="s">
        <v>451</v>
      </c>
      <c r="D111" s="22" t="s">
        <v>450</v>
      </c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55"/>
    </row>
    <row r="112" spans="1:15" hidden="1" outlineLevel="2" x14ac:dyDescent="0.3">
      <c r="B112" s="509">
        <v>3</v>
      </c>
      <c r="C112" s="22" t="s">
        <v>452</v>
      </c>
      <c r="D112" s="22" t="s">
        <v>450</v>
      </c>
      <c r="E112" s="249"/>
      <c r="F112" s="249"/>
      <c r="G112" s="249"/>
      <c r="H112" s="249"/>
      <c r="I112" s="249"/>
      <c r="J112" s="249"/>
      <c r="K112" s="249"/>
      <c r="L112" s="249"/>
      <c r="M112" s="471"/>
      <c r="N112" s="471"/>
      <c r="O112" s="255"/>
    </row>
    <row r="113" spans="1:15" hidden="1" outlineLevel="2" x14ac:dyDescent="0.3">
      <c r="B113" s="509">
        <v>4</v>
      </c>
      <c r="C113" s="22" t="s">
        <v>453</v>
      </c>
      <c r="D113" s="22" t="s">
        <v>450</v>
      </c>
      <c r="E113" s="249"/>
      <c r="F113" s="249"/>
      <c r="G113" s="249"/>
      <c r="H113" s="249"/>
      <c r="I113" s="249"/>
      <c r="J113" s="249"/>
      <c r="K113" s="249"/>
      <c r="L113" s="471"/>
      <c r="M113" s="471"/>
      <c r="N113" s="471"/>
      <c r="O113" s="255"/>
    </row>
    <row r="114" spans="1:15" hidden="1" outlineLevel="2" x14ac:dyDescent="0.3">
      <c r="B114" s="509">
        <v>5</v>
      </c>
      <c r="C114" s="22" t="s">
        <v>454</v>
      </c>
      <c r="D114" s="22" t="s">
        <v>450</v>
      </c>
      <c r="E114" s="249"/>
      <c r="F114" s="249"/>
      <c r="G114" s="249"/>
      <c r="H114" s="249"/>
      <c r="I114" s="249"/>
      <c r="J114" s="249"/>
      <c r="K114" s="471"/>
      <c r="L114" s="471"/>
      <c r="M114" s="471"/>
      <c r="N114" s="471"/>
      <c r="O114" s="255"/>
    </row>
    <row r="115" spans="1:15" hidden="1" outlineLevel="2" x14ac:dyDescent="0.3">
      <c r="B115" s="509">
        <v>6</v>
      </c>
      <c r="C115" s="22" t="s">
        <v>455</v>
      </c>
      <c r="D115" s="22" t="s">
        <v>450</v>
      </c>
      <c r="E115" s="249"/>
      <c r="F115" s="249"/>
      <c r="G115" s="249"/>
      <c r="H115" s="249"/>
      <c r="I115" s="249"/>
      <c r="J115" s="471"/>
      <c r="K115" s="471"/>
      <c r="L115" s="471"/>
      <c r="M115" s="471"/>
      <c r="N115" s="471"/>
      <c r="O115" s="255"/>
    </row>
    <row r="116" spans="1:15" hidden="1" outlineLevel="2" x14ac:dyDescent="0.3">
      <c r="B116" s="509">
        <v>7</v>
      </c>
      <c r="C116" s="22" t="s">
        <v>456</v>
      </c>
      <c r="D116" s="22" t="s">
        <v>450</v>
      </c>
      <c r="E116" s="249"/>
      <c r="F116" s="249"/>
      <c r="G116" s="249"/>
      <c r="H116" s="249"/>
      <c r="I116" s="471"/>
      <c r="J116" s="471"/>
      <c r="K116" s="471"/>
      <c r="L116" s="471"/>
      <c r="M116" s="471"/>
      <c r="N116" s="471"/>
      <c r="O116" s="255"/>
    </row>
    <row r="117" spans="1:15" hidden="1" outlineLevel="2" x14ac:dyDescent="0.3">
      <c r="B117" s="509">
        <v>8</v>
      </c>
      <c r="C117" s="22" t="s">
        <v>457</v>
      </c>
      <c r="D117" s="22" t="s">
        <v>450</v>
      </c>
      <c r="E117" s="249"/>
      <c r="F117" s="249"/>
      <c r="G117" s="249"/>
      <c r="H117" s="471"/>
      <c r="I117" s="471"/>
      <c r="J117" s="471"/>
      <c r="K117" s="471"/>
      <c r="L117" s="471"/>
      <c r="M117" s="471"/>
      <c r="N117" s="471"/>
      <c r="O117" s="255"/>
    </row>
    <row r="118" spans="1:15" hidden="1" outlineLevel="2" x14ac:dyDescent="0.3">
      <c r="B118" s="509">
        <v>9</v>
      </c>
      <c r="C118" s="22" t="s">
        <v>458</v>
      </c>
      <c r="D118" s="22" t="s">
        <v>450</v>
      </c>
      <c r="E118" s="249"/>
      <c r="F118" s="249"/>
      <c r="G118" s="471"/>
      <c r="H118" s="471"/>
      <c r="I118" s="471"/>
      <c r="J118" s="471"/>
      <c r="K118" s="471"/>
      <c r="L118" s="471"/>
      <c r="M118" s="471"/>
      <c r="N118" s="471"/>
      <c r="O118" s="255"/>
    </row>
    <row r="119" spans="1:15" hidden="1" outlineLevel="2" x14ac:dyDescent="0.3">
      <c r="B119" s="509">
        <v>10</v>
      </c>
      <c r="C119" s="22" t="s">
        <v>459</v>
      </c>
      <c r="D119" s="22" t="s">
        <v>450</v>
      </c>
      <c r="E119" s="249"/>
      <c r="F119" s="471"/>
      <c r="G119" s="471"/>
      <c r="H119" s="471"/>
      <c r="I119" s="471"/>
      <c r="J119" s="471"/>
      <c r="K119" s="471"/>
      <c r="L119" s="471"/>
      <c r="M119" s="471"/>
      <c r="N119" s="471"/>
      <c r="O119" s="255"/>
    </row>
    <row r="120" spans="1:15" hidden="1" outlineLevel="2" x14ac:dyDescent="0.3">
      <c r="B120" s="509">
        <v>11</v>
      </c>
      <c r="C120" s="22" t="s">
        <v>460</v>
      </c>
      <c r="D120" s="22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250"/>
    </row>
    <row r="121" spans="1:15" hidden="1" outlineLevel="2" x14ac:dyDescent="0.3">
      <c r="B121" s="509">
        <v>12</v>
      </c>
      <c r="C121" s="22" t="s">
        <v>461</v>
      </c>
      <c r="D121" s="22"/>
      <c r="E121" s="579"/>
      <c r="F121" s="580"/>
      <c r="G121" s="580"/>
      <c r="H121" s="580"/>
      <c r="I121" s="580"/>
      <c r="J121" s="580"/>
      <c r="K121" s="580"/>
      <c r="L121" s="580"/>
      <c r="M121" s="580"/>
      <c r="N121" s="580"/>
      <c r="O121" s="249"/>
    </row>
    <row r="122" spans="1:15" hidden="1" outlineLevel="2" x14ac:dyDescent="0.3">
      <c r="B122" s="509">
        <v>13</v>
      </c>
      <c r="C122" s="22" t="s">
        <v>462</v>
      </c>
      <c r="D122" s="22" t="s">
        <v>463</v>
      </c>
      <c r="E122" s="249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</row>
    <row r="123" spans="1:15" ht="14.5" hidden="1" outlineLevel="2" thickBot="1" x14ac:dyDescent="0.35">
      <c r="B123" s="490">
        <v>14</v>
      </c>
      <c r="C123" s="270" t="s">
        <v>464</v>
      </c>
      <c r="D123" s="216" t="s">
        <v>465</v>
      </c>
      <c r="E123" s="188">
        <f>E119+E122</f>
        <v>0</v>
      </c>
      <c r="F123" s="188">
        <f>F118+F122</f>
        <v>0</v>
      </c>
      <c r="G123" s="188">
        <f>G117+G122</f>
        <v>0</v>
      </c>
      <c r="H123" s="188">
        <f>H116+H122</f>
        <v>0</v>
      </c>
      <c r="I123" s="188">
        <f>I115+I122</f>
        <v>0</v>
      </c>
      <c r="J123" s="188">
        <f>J114+J122</f>
        <v>0</v>
      </c>
      <c r="K123" s="188">
        <f>K113+K122</f>
        <v>0</v>
      </c>
      <c r="L123" s="188">
        <f>L112+L122</f>
        <v>0</v>
      </c>
      <c r="M123" s="188">
        <f>M111+M122</f>
        <v>0</v>
      </c>
      <c r="N123" s="188">
        <f>N110+N122</f>
        <v>0</v>
      </c>
      <c r="O123" s="377">
        <f>SUM(O120:O122)</f>
        <v>0</v>
      </c>
    </row>
    <row r="124" spans="1:15" hidden="1" outlineLevel="2" x14ac:dyDescent="0.3"/>
    <row r="125" spans="1:15" s="315" customFormat="1" ht="16" hidden="1" outlineLevel="1" thickBot="1" x14ac:dyDescent="0.4">
      <c r="A125" s="9"/>
      <c r="B125" s="488"/>
      <c r="C125" s="468">
        <f>C105-1</f>
        <v>2019</v>
      </c>
      <c r="D125" s="366"/>
    </row>
    <row r="126" spans="1:15" s="315" customFormat="1" ht="15" hidden="1" customHeight="1" outlineLevel="2" x14ac:dyDescent="0.3">
      <c r="B126" s="650" t="str">
        <f>"Underwriting year "&amp;I126</f>
        <v>Underwriting year 2019</v>
      </c>
      <c r="C126" s="686"/>
      <c r="D126" s="681" t="s">
        <v>144</v>
      </c>
      <c r="E126" s="679">
        <f t="shared" ref="E126" si="47">F126-1</f>
        <v>2015</v>
      </c>
      <c r="F126" s="679">
        <f t="shared" ref="F126" si="48">G126-1</f>
        <v>2016</v>
      </c>
      <c r="G126" s="679">
        <f t="shared" ref="G126" si="49">H126-1</f>
        <v>2017</v>
      </c>
      <c r="H126" s="679">
        <f t="shared" ref="H126" si="50">I126-1</f>
        <v>2018</v>
      </c>
      <c r="I126" s="679">
        <f t="shared" ref="I126" si="51">J126-1</f>
        <v>2019</v>
      </c>
      <c r="J126" s="679">
        <f t="shared" ref="J126" si="52">K126-1</f>
        <v>2020</v>
      </c>
      <c r="K126" s="679">
        <f t="shared" ref="K126" si="53">L126-1</f>
        <v>2021</v>
      </c>
      <c r="L126" s="679">
        <f t="shared" ref="L126" si="54">M126-1</f>
        <v>2022</v>
      </c>
      <c r="M126" s="679">
        <f>N126-1</f>
        <v>2023</v>
      </c>
      <c r="N126" s="679">
        <f>'Key inputs'!C31</f>
        <v>2024</v>
      </c>
      <c r="O126" s="646" t="s">
        <v>46</v>
      </c>
    </row>
    <row r="127" spans="1:15" s="315" customFormat="1" ht="15" hidden="1" customHeight="1" outlineLevel="2" x14ac:dyDescent="0.3">
      <c r="B127" s="654"/>
      <c r="C127" s="688"/>
      <c r="D127" s="702"/>
      <c r="E127" s="615"/>
      <c r="F127" s="615"/>
      <c r="G127" s="615"/>
      <c r="H127" s="615"/>
      <c r="I127" s="615"/>
      <c r="J127" s="615"/>
      <c r="K127" s="615"/>
      <c r="L127" s="615"/>
      <c r="M127" s="615"/>
      <c r="N127" s="615"/>
      <c r="O127" s="648"/>
    </row>
    <row r="128" spans="1:15" s="315" customFormat="1" hidden="1" outlineLevel="2" x14ac:dyDescent="0.3">
      <c r="B128" s="507"/>
      <c r="C128" s="465"/>
      <c r="D128" s="420"/>
      <c r="E128" s="316" t="s">
        <v>146</v>
      </c>
      <c r="F128" s="316" t="s">
        <v>147</v>
      </c>
      <c r="G128" s="316" t="s">
        <v>148</v>
      </c>
      <c r="H128" s="316" t="s">
        <v>149</v>
      </c>
      <c r="I128" s="316" t="s">
        <v>150</v>
      </c>
      <c r="J128" s="316" t="s">
        <v>151</v>
      </c>
      <c r="K128" s="316" t="s">
        <v>152</v>
      </c>
      <c r="L128" s="316" t="s">
        <v>346</v>
      </c>
      <c r="M128" s="316" t="s">
        <v>347</v>
      </c>
      <c r="N128" s="316" t="s">
        <v>348</v>
      </c>
      <c r="O128" s="329" t="s">
        <v>349</v>
      </c>
    </row>
    <row r="129" spans="1:15" hidden="1" outlineLevel="2" x14ac:dyDescent="0.3">
      <c r="A129" s="315"/>
      <c r="B129" s="509"/>
      <c r="C129" s="22" t="s">
        <v>448</v>
      </c>
      <c r="D129" s="144"/>
      <c r="E129" s="471"/>
      <c r="F129" s="471"/>
      <c r="G129" s="471"/>
      <c r="H129" s="471"/>
      <c r="I129" s="471"/>
      <c r="J129" s="471"/>
      <c r="K129" s="471"/>
      <c r="L129" s="471"/>
      <c r="M129" s="471"/>
      <c r="N129" s="471"/>
      <c r="O129" s="255"/>
    </row>
    <row r="130" spans="1:15" hidden="1" outlineLevel="2" x14ac:dyDescent="0.3">
      <c r="B130" s="509">
        <v>1</v>
      </c>
      <c r="C130" s="22" t="s">
        <v>449</v>
      </c>
      <c r="D130" s="22" t="s">
        <v>450</v>
      </c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55"/>
    </row>
    <row r="131" spans="1:15" hidden="1" outlineLevel="2" x14ac:dyDescent="0.3">
      <c r="B131" s="509">
        <v>2</v>
      </c>
      <c r="C131" s="22" t="s">
        <v>451</v>
      </c>
      <c r="D131" s="22" t="s">
        <v>450</v>
      </c>
      <c r="E131" s="249"/>
      <c r="F131" s="249"/>
      <c r="G131" s="249"/>
      <c r="H131" s="249"/>
      <c r="I131" s="249"/>
      <c r="J131" s="249"/>
      <c r="K131" s="249"/>
      <c r="L131" s="249"/>
      <c r="M131" s="249"/>
      <c r="N131" s="471"/>
      <c r="O131" s="255"/>
    </row>
    <row r="132" spans="1:15" hidden="1" outlineLevel="2" x14ac:dyDescent="0.3">
      <c r="B132" s="509">
        <v>3</v>
      </c>
      <c r="C132" s="22" t="s">
        <v>452</v>
      </c>
      <c r="D132" s="22" t="s">
        <v>450</v>
      </c>
      <c r="E132" s="249"/>
      <c r="F132" s="249"/>
      <c r="G132" s="249"/>
      <c r="H132" s="249"/>
      <c r="I132" s="249"/>
      <c r="J132" s="249"/>
      <c r="K132" s="249"/>
      <c r="L132" s="249"/>
      <c r="M132" s="471"/>
      <c r="N132" s="471"/>
      <c r="O132" s="255"/>
    </row>
    <row r="133" spans="1:15" hidden="1" outlineLevel="2" x14ac:dyDescent="0.3">
      <c r="B133" s="509">
        <v>4</v>
      </c>
      <c r="C133" s="22" t="s">
        <v>453</v>
      </c>
      <c r="D133" s="22" t="s">
        <v>450</v>
      </c>
      <c r="E133" s="249"/>
      <c r="F133" s="249"/>
      <c r="G133" s="249"/>
      <c r="H133" s="249"/>
      <c r="I133" s="249"/>
      <c r="J133" s="249"/>
      <c r="K133" s="249"/>
      <c r="L133" s="471"/>
      <c r="M133" s="471"/>
      <c r="N133" s="471"/>
      <c r="O133" s="255"/>
    </row>
    <row r="134" spans="1:15" hidden="1" outlineLevel="2" x14ac:dyDescent="0.3">
      <c r="B134" s="509">
        <v>5</v>
      </c>
      <c r="C134" s="22" t="s">
        <v>454</v>
      </c>
      <c r="D134" s="22" t="s">
        <v>450</v>
      </c>
      <c r="E134" s="249"/>
      <c r="F134" s="249"/>
      <c r="G134" s="249"/>
      <c r="H134" s="249"/>
      <c r="I134" s="249"/>
      <c r="J134" s="249"/>
      <c r="K134" s="471"/>
      <c r="L134" s="471"/>
      <c r="M134" s="471"/>
      <c r="N134" s="471"/>
      <c r="O134" s="255"/>
    </row>
    <row r="135" spans="1:15" hidden="1" outlineLevel="2" x14ac:dyDescent="0.3">
      <c r="B135" s="509">
        <v>6</v>
      </c>
      <c r="C135" s="22" t="s">
        <v>455</v>
      </c>
      <c r="D135" s="22" t="s">
        <v>450</v>
      </c>
      <c r="E135" s="249"/>
      <c r="F135" s="249"/>
      <c r="G135" s="249"/>
      <c r="H135" s="249"/>
      <c r="I135" s="249"/>
      <c r="J135" s="471"/>
      <c r="K135" s="471"/>
      <c r="L135" s="471"/>
      <c r="M135" s="471"/>
      <c r="N135" s="471"/>
      <c r="O135" s="255"/>
    </row>
    <row r="136" spans="1:15" hidden="1" outlineLevel="2" x14ac:dyDescent="0.3">
      <c r="B136" s="509">
        <v>7</v>
      </c>
      <c r="C136" s="22" t="s">
        <v>456</v>
      </c>
      <c r="D136" s="22" t="s">
        <v>450</v>
      </c>
      <c r="E136" s="249"/>
      <c r="F136" s="249"/>
      <c r="G136" s="249"/>
      <c r="H136" s="249"/>
      <c r="I136" s="471"/>
      <c r="J136" s="471"/>
      <c r="K136" s="471"/>
      <c r="L136" s="471"/>
      <c r="M136" s="471"/>
      <c r="N136" s="471"/>
      <c r="O136" s="255"/>
    </row>
    <row r="137" spans="1:15" hidden="1" outlineLevel="2" x14ac:dyDescent="0.3">
      <c r="B137" s="509">
        <v>8</v>
      </c>
      <c r="C137" s="22" t="s">
        <v>457</v>
      </c>
      <c r="D137" s="22" t="s">
        <v>450</v>
      </c>
      <c r="E137" s="249"/>
      <c r="F137" s="249"/>
      <c r="G137" s="249"/>
      <c r="H137" s="471"/>
      <c r="I137" s="471"/>
      <c r="J137" s="471"/>
      <c r="K137" s="471"/>
      <c r="L137" s="471"/>
      <c r="M137" s="471"/>
      <c r="N137" s="471"/>
      <c r="O137" s="255"/>
    </row>
    <row r="138" spans="1:15" hidden="1" outlineLevel="2" x14ac:dyDescent="0.3">
      <c r="B138" s="509">
        <v>9</v>
      </c>
      <c r="C138" s="22" t="s">
        <v>458</v>
      </c>
      <c r="D138" s="22" t="s">
        <v>450</v>
      </c>
      <c r="E138" s="249"/>
      <c r="F138" s="249"/>
      <c r="G138" s="471"/>
      <c r="H138" s="471"/>
      <c r="I138" s="471"/>
      <c r="J138" s="471"/>
      <c r="K138" s="471"/>
      <c r="L138" s="471"/>
      <c r="M138" s="471"/>
      <c r="N138" s="471"/>
      <c r="O138" s="255"/>
    </row>
    <row r="139" spans="1:15" hidden="1" outlineLevel="2" x14ac:dyDescent="0.3">
      <c r="B139" s="509">
        <v>10</v>
      </c>
      <c r="C139" s="22" t="s">
        <v>459</v>
      </c>
      <c r="D139" s="22" t="s">
        <v>450</v>
      </c>
      <c r="E139" s="249"/>
      <c r="F139" s="471"/>
      <c r="G139" s="471"/>
      <c r="H139" s="471"/>
      <c r="I139" s="471"/>
      <c r="J139" s="471"/>
      <c r="K139" s="471"/>
      <c r="L139" s="471"/>
      <c r="M139" s="471"/>
      <c r="N139" s="471"/>
      <c r="O139" s="255"/>
    </row>
    <row r="140" spans="1:15" hidden="1" outlineLevel="2" x14ac:dyDescent="0.3">
      <c r="B140" s="509">
        <v>11</v>
      </c>
      <c r="C140" s="22" t="s">
        <v>460</v>
      </c>
      <c r="D140" s="22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250"/>
    </row>
    <row r="141" spans="1:15" hidden="1" outlineLevel="2" x14ac:dyDescent="0.3">
      <c r="B141" s="509">
        <v>12</v>
      </c>
      <c r="C141" s="22" t="s">
        <v>461</v>
      </c>
      <c r="D141" s="22"/>
      <c r="E141" s="579"/>
      <c r="F141" s="580"/>
      <c r="G141" s="580"/>
      <c r="H141" s="580"/>
      <c r="I141" s="580"/>
      <c r="J141" s="580"/>
      <c r="K141" s="580"/>
      <c r="L141" s="580"/>
      <c r="M141" s="580"/>
      <c r="N141" s="580"/>
      <c r="O141" s="249"/>
    </row>
    <row r="142" spans="1:15" hidden="1" outlineLevel="2" x14ac:dyDescent="0.3">
      <c r="B142" s="509">
        <v>13</v>
      </c>
      <c r="C142" s="22" t="s">
        <v>462</v>
      </c>
      <c r="D142" s="22" t="s">
        <v>463</v>
      </c>
      <c r="E142" s="249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</row>
    <row r="143" spans="1:15" ht="14.5" hidden="1" outlineLevel="2" thickBot="1" x14ac:dyDescent="0.35">
      <c r="B143" s="490">
        <v>14</v>
      </c>
      <c r="C143" s="270" t="s">
        <v>464</v>
      </c>
      <c r="D143" s="216" t="s">
        <v>465</v>
      </c>
      <c r="E143" s="188">
        <f>E139+E142</f>
        <v>0</v>
      </c>
      <c r="F143" s="188">
        <f>F138+F142</f>
        <v>0</v>
      </c>
      <c r="G143" s="188">
        <f>G137+G142</f>
        <v>0</v>
      </c>
      <c r="H143" s="188">
        <f>H136+H142</f>
        <v>0</v>
      </c>
      <c r="I143" s="188">
        <f>I135+I142</f>
        <v>0</v>
      </c>
      <c r="J143" s="188">
        <f>J134+J142</f>
        <v>0</v>
      </c>
      <c r="K143" s="188">
        <f>K133+K142</f>
        <v>0</v>
      </c>
      <c r="L143" s="188">
        <f>L132+L142</f>
        <v>0</v>
      </c>
      <c r="M143" s="188">
        <f>M131+M142</f>
        <v>0</v>
      </c>
      <c r="N143" s="188">
        <f>N130+N142</f>
        <v>0</v>
      </c>
      <c r="O143" s="377">
        <f>SUM(O140:O142)</f>
        <v>0</v>
      </c>
    </row>
    <row r="144" spans="1:15" hidden="1" outlineLevel="2" x14ac:dyDescent="0.3"/>
    <row r="145" spans="1:15" s="315" customFormat="1" ht="16" hidden="1" outlineLevel="1" thickBot="1" x14ac:dyDescent="0.4">
      <c r="A145" s="9"/>
      <c r="B145" s="488"/>
      <c r="C145" s="468">
        <f>C125-1</f>
        <v>2018</v>
      </c>
      <c r="D145" s="366"/>
    </row>
    <row r="146" spans="1:15" s="315" customFormat="1" ht="15" hidden="1" customHeight="1" outlineLevel="2" x14ac:dyDescent="0.3">
      <c r="B146" s="650" t="str">
        <f>"Underwriting year "&amp;H146</f>
        <v>Underwriting year 2018</v>
      </c>
      <c r="C146" s="686"/>
      <c r="D146" s="681" t="s">
        <v>144</v>
      </c>
      <c r="E146" s="679">
        <f t="shared" ref="E146" si="55">F146-1</f>
        <v>2015</v>
      </c>
      <c r="F146" s="679">
        <f t="shared" ref="F146" si="56">G146-1</f>
        <v>2016</v>
      </c>
      <c r="G146" s="679">
        <f t="shared" ref="G146" si="57">H146-1</f>
        <v>2017</v>
      </c>
      <c r="H146" s="679">
        <f t="shared" ref="H146" si="58">I146-1</f>
        <v>2018</v>
      </c>
      <c r="I146" s="679">
        <f t="shared" ref="I146" si="59">J146-1</f>
        <v>2019</v>
      </c>
      <c r="J146" s="679">
        <f t="shared" ref="J146" si="60">K146-1</f>
        <v>2020</v>
      </c>
      <c r="K146" s="679">
        <f t="shared" ref="K146" si="61">L146-1</f>
        <v>2021</v>
      </c>
      <c r="L146" s="679">
        <f t="shared" ref="L146" si="62">M146-1</f>
        <v>2022</v>
      </c>
      <c r="M146" s="679">
        <f>N146-1</f>
        <v>2023</v>
      </c>
      <c r="N146" s="679">
        <f>'Key inputs'!C31</f>
        <v>2024</v>
      </c>
      <c r="O146" s="646" t="s">
        <v>46</v>
      </c>
    </row>
    <row r="147" spans="1:15" s="315" customFormat="1" ht="15" hidden="1" customHeight="1" outlineLevel="2" x14ac:dyDescent="0.3">
      <c r="B147" s="654"/>
      <c r="C147" s="688"/>
      <c r="D147" s="702"/>
      <c r="E147" s="615"/>
      <c r="F147" s="615"/>
      <c r="G147" s="615"/>
      <c r="H147" s="615"/>
      <c r="I147" s="615"/>
      <c r="J147" s="615"/>
      <c r="K147" s="615"/>
      <c r="L147" s="615"/>
      <c r="M147" s="615"/>
      <c r="N147" s="615"/>
      <c r="O147" s="648"/>
    </row>
    <row r="148" spans="1:15" s="315" customFormat="1" hidden="1" outlineLevel="2" x14ac:dyDescent="0.3">
      <c r="B148" s="699"/>
      <c r="C148" s="630"/>
      <c r="D148" s="420"/>
      <c r="E148" s="316" t="s">
        <v>146</v>
      </c>
      <c r="F148" s="316" t="s">
        <v>147</v>
      </c>
      <c r="G148" s="316" t="s">
        <v>148</v>
      </c>
      <c r="H148" s="316" t="s">
        <v>149</v>
      </c>
      <c r="I148" s="316" t="s">
        <v>150</v>
      </c>
      <c r="J148" s="316" t="s">
        <v>151</v>
      </c>
      <c r="K148" s="316" t="s">
        <v>152</v>
      </c>
      <c r="L148" s="316" t="s">
        <v>346</v>
      </c>
      <c r="M148" s="316" t="s">
        <v>347</v>
      </c>
      <c r="N148" s="316" t="s">
        <v>348</v>
      </c>
      <c r="O148" s="329" t="s">
        <v>349</v>
      </c>
    </row>
    <row r="149" spans="1:15" hidden="1" outlineLevel="2" x14ac:dyDescent="0.3">
      <c r="A149" s="315"/>
      <c r="B149" s="509"/>
      <c r="C149" s="22" t="s">
        <v>448</v>
      </c>
      <c r="D149" s="144"/>
      <c r="E149" s="471"/>
      <c r="F149" s="471"/>
      <c r="G149" s="471"/>
      <c r="H149" s="471"/>
      <c r="I149" s="471"/>
      <c r="J149" s="471"/>
      <c r="K149" s="471"/>
      <c r="L149" s="471"/>
      <c r="M149" s="471"/>
      <c r="N149" s="471"/>
      <c r="O149" s="255"/>
    </row>
    <row r="150" spans="1:15" hidden="1" outlineLevel="2" x14ac:dyDescent="0.3">
      <c r="B150" s="509">
        <v>1</v>
      </c>
      <c r="C150" s="22" t="s">
        <v>449</v>
      </c>
      <c r="D150" s="22" t="s">
        <v>450</v>
      </c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55"/>
    </row>
    <row r="151" spans="1:15" hidden="1" outlineLevel="2" x14ac:dyDescent="0.3">
      <c r="B151" s="509">
        <v>2</v>
      </c>
      <c r="C151" s="22" t="s">
        <v>451</v>
      </c>
      <c r="D151" s="22" t="s">
        <v>450</v>
      </c>
      <c r="E151" s="249"/>
      <c r="F151" s="249"/>
      <c r="G151" s="249"/>
      <c r="H151" s="249"/>
      <c r="I151" s="249"/>
      <c r="J151" s="249"/>
      <c r="K151" s="249"/>
      <c r="L151" s="249"/>
      <c r="M151" s="249"/>
      <c r="N151" s="471"/>
      <c r="O151" s="255"/>
    </row>
    <row r="152" spans="1:15" hidden="1" outlineLevel="2" x14ac:dyDescent="0.3">
      <c r="B152" s="509">
        <v>3</v>
      </c>
      <c r="C152" s="22" t="s">
        <v>452</v>
      </c>
      <c r="D152" s="22" t="s">
        <v>450</v>
      </c>
      <c r="E152" s="249"/>
      <c r="F152" s="249"/>
      <c r="G152" s="249"/>
      <c r="H152" s="249"/>
      <c r="I152" s="249"/>
      <c r="J152" s="249"/>
      <c r="K152" s="249"/>
      <c r="L152" s="249"/>
      <c r="M152" s="471"/>
      <c r="N152" s="471"/>
      <c r="O152" s="255"/>
    </row>
    <row r="153" spans="1:15" hidden="1" outlineLevel="2" x14ac:dyDescent="0.3">
      <c r="B153" s="509">
        <v>4</v>
      </c>
      <c r="C153" s="22" t="s">
        <v>453</v>
      </c>
      <c r="D153" s="22" t="s">
        <v>450</v>
      </c>
      <c r="E153" s="249"/>
      <c r="F153" s="249"/>
      <c r="G153" s="249"/>
      <c r="H153" s="249"/>
      <c r="I153" s="249"/>
      <c r="J153" s="249"/>
      <c r="K153" s="249"/>
      <c r="L153" s="471"/>
      <c r="M153" s="471"/>
      <c r="N153" s="471"/>
      <c r="O153" s="255"/>
    </row>
    <row r="154" spans="1:15" hidden="1" outlineLevel="2" x14ac:dyDescent="0.3">
      <c r="B154" s="509">
        <v>5</v>
      </c>
      <c r="C154" s="22" t="s">
        <v>454</v>
      </c>
      <c r="D154" s="22" t="s">
        <v>450</v>
      </c>
      <c r="E154" s="249"/>
      <c r="F154" s="249"/>
      <c r="G154" s="249"/>
      <c r="H154" s="249"/>
      <c r="I154" s="249"/>
      <c r="J154" s="249"/>
      <c r="K154" s="471"/>
      <c r="L154" s="471"/>
      <c r="M154" s="471"/>
      <c r="N154" s="471"/>
      <c r="O154" s="255"/>
    </row>
    <row r="155" spans="1:15" hidden="1" outlineLevel="2" x14ac:dyDescent="0.3">
      <c r="B155" s="509">
        <v>6</v>
      </c>
      <c r="C155" s="22" t="s">
        <v>455</v>
      </c>
      <c r="D155" s="22" t="s">
        <v>450</v>
      </c>
      <c r="E155" s="249"/>
      <c r="F155" s="249"/>
      <c r="G155" s="249"/>
      <c r="H155" s="249"/>
      <c r="I155" s="249"/>
      <c r="J155" s="471"/>
      <c r="K155" s="471"/>
      <c r="L155" s="471"/>
      <c r="M155" s="471"/>
      <c r="N155" s="471"/>
      <c r="O155" s="255"/>
    </row>
    <row r="156" spans="1:15" hidden="1" outlineLevel="2" x14ac:dyDescent="0.3">
      <c r="B156" s="509">
        <v>7</v>
      </c>
      <c r="C156" s="22" t="s">
        <v>456</v>
      </c>
      <c r="D156" s="22" t="s">
        <v>450</v>
      </c>
      <c r="E156" s="249"/>
      <c r="F156" s="249"/>
      <c r="G156" s="249"/>
      <c r="H156" s="249"/>
      <c r="I156" s="471"/>
      <c r="J156" s="471"/>
      <c r="K156" s="471"/>
      <c r="L156" s="471"/>
      <c r="M156" s="471"/>
      <c r="N156" s="471"/>
      <c r="O156" s="255"/>
    </row>
    <row r="157" spans="1:15" hidden="1" outlineLevel="2" x14ac:dyDescent="0.3">
      <c r="B157" s="509">
        <v>8</v>
      </c>
      <c r="C157" s="22" t="s">
        <v>457</v>
      </c>
      <c r="D157" s="22" t="s">
        <v>450</v>
      </c>
      <c r="E157" s="249"/>
      <c r="F157" s="249"/>
      <c r="G157" s="249"/>
      <c r="H157" s="471"/>
      <c r="I157" s="471"/>
      <c r="J157" s="471"/>
      <c r="K157" s="471"/>
      <c r="L157" s="471"/>
      <c r="M157" s="471"/>
      <c r="N157" s="471"/>
      <c r="O157" s="255"/>
    </row>
    <row r="158" spans="1:15" hidden="1" outlineLevel="2" x14ac:dyDescent="0.3">
      <c r="B158" s="509">
        <v>9</v>
      </c>
      <c r="C158" s="22" t="s">
        <v>458</v>
      </c>
      <c r="D158" s="22" t="s">
        <v>450</v>
      </c>
      <c r="E158" s="249"/>
      <c r="F158" s="249"/>
      <c r="G158" s="471"/>
      <c r="H158" s="471"/>
      <c r="I158" s="471"/>
      <c r="J158" s="471"/>
      <c r="K158" s="471"/>
      <c r="L158" s="471"/>
      <c r="M158" s="471"/>
      <c r="N158" s="471"/>
      <c r="O158" s="255"/>
    </row>
    <row r="159" spans="1:15" hidden="1" outlineLevel="2" x14ac:dyDescent="0.3">
      <c r="B159" s="509">
        <v>10</v>
      </c>
      <c r="C159" s="22" t="s">
        <v>459</v>
      </c>
      <c r="D159" s="22" t="s">
        <v>450</v>
      </c>
      <c r="E159" s="249"/>
      <c r="F159" s="471"/>
      <c r="G159" s="471"/>
      <c r="H159" s="471"/>
      <c r="I159" s="471"/>
      <c r="J159" s="471"/>
      <c r="K159" s="471"/>
      <c r="L159" s="471"/>
      <c r="M159" s="471"/>
      <c r="N159" s="471"/>
      <c r="O159" s="255"/>
    </row>
    <row r="160" spans="1:15" hidden="1" outlineLevel="2" x14ac:dyDescent="0.3">
      <c r="B160" s="509">
        <v>11</v>
      </c>
      <c r="C160" s="22" t="s">
        <v>460</v>
      </c>
      <c r="D160" s="22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50"/>
    </row>
    <row r="161" spans="2:15" hidden="1" outlineLevel="2" x14ac:dyDescent="0.3">
      <c r="B161" s="509">
        <v>12</v>
      </c>
      <c r="C161" s="22" t="s">
        <v>461</v>
      </c>
      <c r="D161" s="22"/>
      <c r="E161" s="579"/>
      <c r="F161" s="580"/>
      <c r="G161" s="580"/>
      <c r="H161" s="580"/>
      <c r="I161" s="580"/>
      <c r="J161" s="580"/>
      <c r="K161" s="580"/>
      <c r="L161" s="580"/>
      <c r="M161" s="580"/>
      <c r="N161" s="580"/>
      <c r="O161" s="249"/>
    </row>
    <row r="162" spans="2:15" hidden="1" outlineLevel="2" x14ac:dyDescent="0.3">
      <c r="B162" s="509">
        <v>13</v>
      </c>
      <c r="C162" s="22" t="s">
        <v>462</v>
      </c>
      <c r="D162" s="22" t="s">
        <v>463</v>
      </c>
      <c r="E162" s="249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</row>
    <row r="163" spans="2:15" ht="14.5" hidden="1" outlineLevel="2" thickBot="1" x14ac:dyDescent="0.35">
      <c r="B163" s="490">
        <v>14</v>
      </c>
      <c r="C163" s="270" t="s">
        <v>464</v>
      </c>
      <c r="D163" s="216" t="s">
        <v>465</v>
      </c>
      <c r="E163" s="188">
        <f>E159+E162</f>
        <v>0</v>
      </c>
      <c r="F163" s="188">
        <f>F158+F162</f>
        <v>0</v>
      </c>
      <c r="G163" s="188">
        <f>G157+G162</f>
        <v>0</v>
      </c>
      <c r="H163" s="188">
        <f>H156+H162</f>
        <v>0</v>
      </c>
      <c r="I163" s="188">
        <f>I155+I162</f>
        <v>0</v>
      </c>
      <c r="J163" s="188">
        <f>J154+J162</f>
        <v>0</v>
      </c>
      <c r="K163" s="188">
        <f>K153+K162</f>
        <v>0</v>
      </c>
      <c r="L163" s="188">
        <f>L152+L162</f>
        <v>0</v>
      </c>
      <c r="M163" s="188">
        <f>M151+M162</f>
        <v>0</v>
      </c>
      <c r="N163" s="188">
        <f>N150+N162</f>
        <v>0</v>
      </c>
      <c r="O163" s="377">
        <f>SUM(O160:O162)</f>
        <v>0</v>
      </c>
    </row>
    <row r="164" spans="2:15" hidden="1" outlineLevel="1" x14ac:dyDescent="0.3"/>
    <row r="165" spans="2:15" collapsed="1" x14ac:dyDescent="0.3"/>
  </sheetData>
  <sheetProtection algorithmName="SHA-512" hashValue="h/LcSI+XuVBMirFU4O2X9yqr7Xa5O5y8dyL6DOI9ssho31TqwYHELZYCmqjAmE/CB18n41jhLbP1zl+tSPWvMg==" saltValue="dkdJ+WHR5FbEjbngFy/VMQ==" spinCount="100000" sheet="1" formatCells="0" formatColumns="0" formatRows="0"/>
  <mergeCells count="111">
    <mergeCell ref="D6:D7"/>
    <mergeCell ref="D26:D27"/>
    <mergeCell ref="D46:D47"/>
    <mergeCell ref="D66:D67"/>
    <mergeCell ref="D86:D87"/>
    <mergeCell ref="D106:D107"/>
    <mergeCell ref="D126:D127"/>
    <mergeCell ref="D146:D147"/>
    <mergeCell ref="M6:M7"/>
    <mergeCell ref="M126:M127"/>
    <mergeCell ref="M106:M107"/>
    <mergeCell ref="M66:M67"/>
    <mergeCell ref="E66:E67"/>
    <mergeCell ref="F66:F67"/>
    <mergeCell ref="G66:G67"/>
    <mergeCell ref="E46:E47"/>
    <mergeCell ref="F46:F47"/>
    <mergeCell ref="G46:G47"/>
    <mergeCell ref="N6:N7"/>
    <mergeCell ref="O6:O7"/>
    <mergeCell ref="H6:H7"/>
    <mergeCell ref="I6:I7"/>
    <mergeCell ref="J6:J7"/>
    <mergeCell ref="K6:K7"/>
    <mergeCell ref="L6:L7"/>
    <mergeCell ref="E6:E7"/>
    <mergeCell ref="F6:F7"/>
    <mergeCell ref="G6:G7"/>
    <mergeCell ref="N126:N127"/>
    <mergeCell ref="O126:O12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H126:H127"/>
    <mergeCell ref="I126:I127"/>
    <mergeCell ref="J126:J127"/>
    <mergeCell ref="K126:K127"/>
    <mergeCell ref="L126:L127"/>
    <mergeCell ref="E126:E127"/>
    <mergeCell ref="F126:F127"/>
    <mergeCell ref="G126:G127"/>
    <mergeCell ref="N106:N107"/>
    <mergeCell ref="O106:O107"/>
    <mergeCell ref="H86:H87"/>
    <mergeCell ref="I86:I87"/>
    <mergeCell ref="J86:J87"/>
    <mergeCell ref="K86:K87"/>
    <mergeCell ref="L86:L87"/>
    <mergeCell ref="B86:C87"/>
    <mergeCell ref="B88:C88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E86:E87"/>
    <mergeCell ref="F86:F87"/>
    <mergeCell ref="G86:G87"/>
    <mergeCell ref="B106:C107"/>
    <mergeCell ref="N66:N67"/>
    <mergeCell ref="O66:O67"/>
    <mergeCell ref="H46:H47"/>
    <mergeCell ref="I46:I47"/>
    <mergeCell ref="J46:J47"/>
    <mergeCell ref="K46:K47"/>
    <mergeCell ref="M86:M87"/>
    <mergeCell ref="N86:N87"/>
    <mergeCell ref="O86:O87"/>
    <mergeCell ref="M46:M47"/>
    <mergeCell ref="N46:N47"/>
    <mergeCell ref="O46:O47"/>
    <mergeCell ref="H66:H67"/>
    <mergeCell ref="I66:I67"/>
    <mergeCell ref="J66:J67"/>
    <mergeCell ref="L46:L47"/>
    <mergeCell ref="K66:K67"/>
    <mergeCell ref="L66:L67"/>
    <mergeCell ref="O26:O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B108:C108"/>
    <mergeCell ref="B126:C127"/>
    <mergeCell ref="B146:C147"/>
    <mergeCell ref="B148:C148"/>
    <mergeCell ref="B6:C7"/>
    <mergeCell ref="B8:C8"/>
    <mergeCell ref="B26:C27"/>
    <mergeCell ref="B28:C28"/>
    <mergeCell ref="B46:C47"/>
    <mergeCell ref="B48:C48"/>
    <mergeCell ref="B66:C67"/>
    <mergeCell ref="B68:C68"/>
  </mergeCells>
  <hyperlinks>
    <hyperlink ref="E2" location="Content!A1" display="&lt;&lt;&lt; Back to ToC" xr:uid="{A1D0AFB7-CCA7-4424-B7D8-86EF569B624A}"/>
  </hyperlinks>
  <pageMargins left="0.7" right="0.7" top="0.75" bottom="0.75" header="0.3" footer="0.3"/>
  <pageSetup paperSize="9" scale="45" fitToHeight="0" orientation="landscape" r:id="rId1"/>
  <headerFooter>
    <oddFooter>&amp;C_x000D_&amp;1#&amp;"Calibri"&amp;10&amp;K000000 Classification: Unclassified</oddFooter>
  </headerFooter>
  <rowBreaks count="2" manualBreakCount="2">
    <brk id="44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D43A-E977-4384-87EA-4A63D70BC161}">
  <dimension ref="A2:D25"/>
  <sheetViews>
    <sheetView workbookViewId="0">
      <selection activeCell="F37" sqref="F37"/>
    </sheetView>
  </sheetViews>
  <sheetFormatPr defaultRowHeight="14.5" x14ac:dyDescent="0.35"/>
  <cols>
    <col min="3" max="3" width="14.54296875" customWidth="1"/>
  </cols>
  <sheetData>
    <row r="2" spans="1:4" x14ac:dyDescent="0.35">
      <c r="A2" s="585" t="s">
        <v>47</v>
      </c>
      <c r="B2" s="585"/>
    </row>
    <row r="3" spans="1:4" x14ac:dyDescent="0.35">
      <c r="A3" t="s">
        <v>48</v>
      </c>
      <c r="B3" t="s">
        <v>49</v>
      </c>
      <c r="C3" t="s">
        <v>50</v>
      </c>
      <c r="D3" t="s">
        <v>51</v>
      </c>
    </row>
    <row r="4" spans="1:4" x14ac:dyDescent="0.35">
      <c r="A4">
        <v>9</v>
      </c>
      <c r="B4" t="s">
        <v>52</v>
      </c>
      <c r="C4" t="s">
        <v>53</v>
      </c>
      <c r="D4" t="s">
        <v>54</v>
      </c>
    </row>
    <row r="5" spans="1:4" x14ac:dyDescent="0.35">
      <c r="A5">
        <v>12</v>
      </c>
      <c r="B5" t="s">
        <v>55</v>
      </c>
      <c r="C5" t="s">
        <v>53</v>
      </c>
      <c r="D5" t="s">
        <v>56</v>
      </c>
    </row>
    <row r="6" spans="1:4" x14ac:dyDescent="0.35">
      <c r="A6">
        <v>13</v>
      </c>
      <c r="B6" t="s">
        <v>57</v>
      </c>
      <c r="C6" t="s">
        <v>58</v>
      </c>
      <c r="D6" t="s">
        <v>59</v>
      </c>
    </row>
    <row r="7" spans="1:4" x14ac:dyDescent="0.35">
      <c r="A7">
        <v>15</v>
      </c>
      <c r="B7" t="s">
        <v>60</v>
      </c>
      <c r="C7" t="s">
        <v>53</v>
      </c>
      <c r="D7" t="s">
        <v>61</v>
      </c>
    </row>
    <row r="8" spans="1:4" x14ac:dyDescent="0.35">
      <c r="A8">
        <v>18</v>
      </c>
      <c r="B8" t="s">
        <v>62</v>
      </c>
      <c r="C8" t="s">
        <v>53</v>
      </c>
      <c r="D8" t="s">
        <v>63</v>
      </c>
    </row>
    <row r="9" spans="1:4" x14ac:dyDescent="0.35">
      <c r="A9">
        <v>19</v>
      </c>
      <c r="B9" t="s">
        <v>64</v>
      </c>
      <c r="C9" t="s">
        <v>53</v>
      </c>
      <c r="D9" t="s">
        <v>65</v>
      </c>
    </row>
    <row r="10" spans="1:4" x14ac:dyDescent="0.35">
      <c r="A10">
        <v>21</v>
      </c>
      <c r="B10" t="s">
        <v>66</v>
      </c>
      <c r="C10" t="s">
        <v>53</v>
      </c>
      <c r="D10" t="s">
        <v>67</v>
      </c>
    </row>
    <row r="11" spans="1:4" x14ac:dyDescent="0.35">
      <c r="A11" t="s">
        <v>68</v>
      </c>
      <c r="B11" t="s">
        <v>69</v>
      </c>
      <c r="C11" t="s">
        <v>70</v>
      </c>
    </row>
    <row r="12" spans="1:4" x14ac:dyDescent="0.35">
      <c r="A12">
        <v>26</v>
      </c>
      <c r="B12" t="s">
        <v>71</v>
      </c>
      <c r="C12" t="s">
        <v>53</v>
      </c>
      <c r="D12" t="s">
        <v>72</v>
      </c>
    </row>
    <row r="13" spans="1:4" x14ac:dyDescent="0.35">
      <c r="A13">
        <v>48</v>
      </c>
      <c r="B13" t="s">
        <v>73</v>
      </c>
      <c r="C13" t="s">
        <v>74</v>
      </c>
      <c r="D13" t="s">
        <v>75</v>
      </c>
    </row>
    <row r="14" spans="1:4" x14ac:dyDescent="0.35">
      <c r="A14">
        <v>48</v>
      </c>
      <c r="B14" t="s">
        <v>73</v>
      </c>
      <c r="C14" t="s">
        <v>76</v>
      </c>
      <c r="D14" t="s">
        <v>75</v>
      </c>
    </row>
    <row r="15" spans="1:4" x14ac:dyDescent="0.35">
      <c r="A15">
        <v>35</v>
      </c>
      <c r="B15" t="s">
        <v>77</v>
      </c>
      <c r="C15" t="s">
        <v>78</v>
      </c>
    </row>
    <row r="16" spans="1:4" x14ac:dyDescent="0.35">
      <c r="A16">
        <v>57</v>
      </c>
      <c r="B16" t="s">
        <v>79</v>
      </c>
      <c r="C16" t="s">
        <v>74</v>
      </c>
      <c r="D16" t="s">
        <v>80</v>
      </c>
    </row>
    <row r="18" spans="1:4" x14ac:dyDescent="0.35">
      <c r="B18" s="589" t="s">
        <v>81</v>
      </c>
    </row>
    <row r="23" spans="1:4" x14ac:dyDescent="0.35">
      <c r="A23" s="585" t="s">
        <v>82</v>
      </c>
    </row>
    <row r="24" spans="1:4" x14ac:dyDescent="0.35">
      <c r="D24" t="s">
        <v>83</v>
      </c>
    </row>
    <row r="25" spans="1:4" x14ac:dyDescent="0.35">
      <c r="B25" t="s">
        <v>84</v>
      </c>
      <c r="C25" t="s">
        <v>85</v>
      </c>
      <c r="D25" t="s">
        <v>86</v>
      </c>
    </row>
  </sheetData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678F-E45B-4F15-9075-1A8D6295B4BE}">
  <sheetPr>
    <pageSetUpPr fitToPage="1"/>
  </sheetPr>
  <dimension ref="A1:O165"/>
  <sheetViews>
    <sheetView showGridLines="0" zoomScale="55" zoomScaleNormal="55" zoomScaleSheetLayoutView="40" workbookViewId="0">
      <selection activeCell="U49" sqref="U49"/>
    </sheetView>
  </sheetViews>
  <sheetFormatPr defaultColWidth="9.1796875" defaultRowHeight="14" outlineLevelRow="2" outlineLevelCol="1" x14ac:dyDescent="0.3"/>
  <cols>
    <col min="1" max="1" width="3.7265625" style="9" customWidth="1"/>
    <col min="2" max="2" width="4" style="493" bestFit="1" customWidth="1"/>
    <col min="3" max="3" width="55.1796875" style="9" bestFit="1" customWidth="1"/>
    <col min="4" max="4" width="21.54296875" style="9" hidden="1" customWidth="1" outlineLevel="1"/>
    <col min="5" max="5" width="20.7265625" style="9" customWidth="1" collapsed="1"/>
    <col min="6" max="15" width="20.7265625" style="9" customWidth="1"/>
    <col min="16" max="16384" width="9.1796875" style="9"/>
  </cols>
  <sheetData>
    <row r="1" spans="2:15" s="315" customFormat="1" x14ac:dyDescent="0.3">
      <c r="B1" s="488"/>
    </row>
    <row r="2" spans="2:15" s="315" customFormat="1" ht="15.5" x14ac:dyDescent="0.3">
      <c r="B2" s="488"/>
      <c r="C2" s="312" t="s">
        <v>0</v>
      </c>
      <c r="D2" s="352"/>
      <c r="E2" s="472" t="s">
        <v>141</v>
      </c>
    </row>
    <row r="3" spans="2:15" s="315" customFormat="1" ht="14.5" x14ac:dyDescent="0.3">
      <c r="B3" s="488"/>
      <c r="C3" s="313" t="str">
        <f>"Figures in thousands of "&amp;'Key inputs'!G26</f>
        <v>Figures in thousands of GBP</v>
      </c>
      <c r="D3" s="325"/>
      <c r="E3" s="472"/>
    </row>
    <row r="4" spans="2:15" s="315" customFormat="1" ht="14.5" x14ac:dyDescent="0.3">
      <c r="B4" s="488"/>
      <c r="C4" s="325"/>
      <c r="D4" s="325"/>
      <c r="E4" s="472"/>
    </row>
    <row r="5" spans="2:15" s="315" customFormat="1" ht="16" thickBot="1" x14ac:dyDescent="0.35">
      <c r="B5" s="488"/>
      <c r="C5" s="312" t="s">
        <v>447</v>
      </c>
      <c r="D5" s="325"/>
      <c r="E5" s="472"/>
    </row>
    <row r="6" spans="2:15" s="315" customFormat="1" ht="15" customHeight="1" x14ac:dyDescent="0.3">
      <c r="B6" s="650" t="str">
        <f>"Underwriting year "&amp;N6</f>
        <v>Underwriting year 2024</v>
      </c>
      <c r="C6" s="686"/>
      <c r="D6" s="681" t="s">
        <v>144</v>
      </c>
      <c r="E6" s="679">
        <f>F6-1</f>
        <v>2015</v>
      </c>
      <c r="F6" s="679">
        <f t="shared" ref="F6:L6" si="0">G6-1</f>
        <v>2016</v>
      </c>
      <c r="G6" s="679">
        <f t="shared" si="0"/>
        <v>2017</v>
      </c>
      <c r="H6" s="679">
        <f t="shared" si="0"/>
        <v>2018</v>
      </c>
      <c r="I6" s="679">
        <f t="shared" si="0"/>
        <v>2019</v>
      </c>
      <c r="J6" s="679">
        <f t="shared" si="0"/>
        <v>2020</v>
      </c>
      <c r="K6" s="679">
        <f t="shared" si="0"/>
        <v>2021</v>
      </c>
      <c r="L6" s="679">
        <f t="shared" si="0"/>
        <v>2022</v>
      </c>
      <c r="M6" s="679">
        <f>N6-1</f>
        <v>2023</v>
      </c>
      <c r="N6" s="679">
        <f>'Key inputs'!C31</f>
        <v>2024</v>
      </c>
      <c r="O6" s="646" t="s">
        <v>46</v>
      </c>
    </row>
    <row r="7" spans="2:15" s="315" customFormat="1" ht="15" customHeight="1" x14ac:dyDescent="0.3">
      <c r="B7" s="654"/>
      <c r="C7" s="688"/>
      <c r="D7" s="702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648"/>
    </row>
    <row r="8" spans="2:15" s="315" customFormat="1" x14ac:dyDescent="0.3">
      <c r="B8" s="699"/>
      <c r="C8" s="630"/>
      <c r="D8" s="381"/>
      <c r="E8" s="316" t="s">
        <v>146</v>
      </c>
      <c r="F8" s="316" t="s">
        <v>147</v>
      </c>
      <c r="G8" s="316" t="s">
        <v>148</v>
      </c>
      <c r="H8" s="316" t="s">
        <v>149</v>
      </c>
      <c r="I8" s="316" t="s">
        <v>150</v>
      </c>
      <c r="J8" s="316" t="s">
        <v>151</v>
      </c>
      <c r="K8" s="316" t="s">
        <v>152</v>
      </c>
      <c r="L8" s="316" t="s">
        <v>346</v>
      </c>
      <c r="M8" s="316" t="s">
        <v>347</v>
      </c>
      <c r="N8" s="316" t="s">
        <v>348</v>
      </c>
      <c r="O8" s="329" t="s">
        <v>349</v>
      </c>
    </row>
    <row r="9" spans="2:15" x14ac:dyDescent="0.3">
      <c r="B9" s="509"/>
      <c r="C9" s="22" t="s">
        <v>466</v>
      </c>
      <c r="D9" s="144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255"/>
    </row>
    <row r="10" spans="2:15" x14ac:dyDescent="0.3">
      <c r="B10" s="509">
        <v>1</v>
      </c>
      <c r="C10" s="22" t="s">
        <v>449</v>
      </c>
      <c r="D10" s="144" t="s">
        <v>450</v>
      </c>
      <c r="E10" s="202">
        <f t="shared" ref="E10:N14" si="1">SUM(E30,E50,E70,E90,E110,E130,E150)</f>
        <v>0</v>
      </c>
      <c r="F10" s="170">
        <f t="shared" si="1"/>
        <v>0</v>
      </c>
      <c r="G10" s="170">
        <f t="shared" si="1"/>
        <v>0</v>
      </c>
      <c r="H10" s="170">
        <f t="shared" si="1"/>
        <v>0</v>
      </c>
      <c r="I10" s="170">
        <f t="shared" si="1"/>
        <v>0</v>
      </c>
      <c r="J10" s="170">
        <f t="shared" si="1"/>
        <v>0</v>
      </c>
      <c r="K10" s="170">
        <f t="shared" si="1"/>
        <v>0</v>
      </c>
      <c r="L10" s="170">
        <f t="shared" si="1"/>
        <v>0</v>
      </c>
      <c r="M10" s="170">
        <f t="shared" si="1"/>
        <v>0</v>
      </c>
      <c r="N10" s="170">
        <f t="shared" si="1"/>
        <v>0</v>
      </c>
      <c r="O10" s="255"/>
    </row>
    <row r="11" spans="2:15" x14ac:dyDescent="0.3">
      <c r="B11" s="509">
        <v>2</v>
      </c>
      <c r="C11" s="22" t="s">
        <v>451</v>
      </c>
      <c r="D11" s="144" t="s">
        <v>450</v>
      </c>
      <c r="E11" s="190">
        <f t="shared" si="1"/>
        <v>0</v>
      </c>
      <c r="F11" s="169">
        <f t="shared" si="1"/>
        <v>0</v>
      </c>
      <c r="G11" s="169">
        <f t="shared" si="1"/>
        <v>0</v>
      </c>
      <c r="H11" s="169">
        <f t="shared" si="1"/>
        <v>0</v>
      </c>
      <c r="I11" s="169">
        <f t="shared" si="1"/>
        <v>0</v>
      </c>
      <c r="J11" s="169">
        <f t="shared" si="1"/>
        <v>0</v>
      </c>
      <c r="K11" s="169">
        <f t="shared" si="1"/>
        <v>0</v>
      </c>
      <c r="L11" s="169">
        <f t="shared" si="1"/>
        <v>0</v>
      </c>
      <c r="M11" s="169">
        <f t="shared" si="1"/>
        <v>0</v>
      </c>
      <c r="N11" s="471"/>
      <c r="O11" s="255"/>
    </row>
    <row r="12" spans="2:15" x14ac:dyDescent="0.3">
      <c r="B12" s="509">
        <v>3</v>
      </c>
      <c r="C12" s="22" t="s">
        <v>452</v>
      </c>
      <c r="D12" s="144" t="s">
        <v>450</v>
      </c>
      <c r="E12" s="190">
        <f t="shared" si="1"/>
        <v>0</v>
      </c>
      <c r="F12" s="169">
        <f t="shared" si="1"/>
        <v>0</v>
      </c>
      <c r="G12" s="169">
        <f t="shared" si="1"/>
        <v>0</v>
      </c>
      <c r="H12" s="169">
        <f t="shared" si="1"/>
        <v>0</v>
      </c>
      <c r="I12" s="169">
        <f t="shared" si="1"/>
        <v>0</v>
      </c>
      <c r="J12" s="169">
        <f t="shared" si="1"/>
        <v>0</v>
      </c>
      <c r="K12" s="169">
        <f t="shared" si="1"/>
        <v>0</v>
      </c>
      <c r="L12" s="169">
        <f t="shared" si="1"/>
        <v>0</v>
      </c>
      <c r="M12" s="471"/>
      <c r="N12" s="471"/>
      <c r="O12" s="255"/>
    </row>
    <row r="13" spans="2:15" x14ac:dyDescent="0.3">
      <c r="B13" s="509">
        <v>4</v>
      </c>
      <c r="C13" s="22" t="s">
        <v>453</v>
      </c>
      <c r="D13" s="144" t="s">
        <v>450</v>
      </c>
      <c r="E13" s="190">
        <f t="shared" si="1"/>
        <v>0</v>
      </c>
      <c r="F13" s="169">
        <f t="shared" si="1"/>
        <v>0</v>
      </c>
      <c r="G13" s="169">
        <f t="shared" si="1"/>
        <v>0</v>
      </c>
      <c r="H13" s="169">
        <f t="shared" si="1"/>
        <v>0</v>
      </c>
      <c r="I13" s="169">
        <f t="shared" si="1"/>
        <v>0</v>
      </c>
      <c r="J13" s="169">
        <f t="shared" si="1"/>
        <v>0</v>
      </c>
      <c r="K13" s="169">
        <f t="shared" si="1"/>
        <v>0</v>
      </c>
      <c r="L13" s="471"/>
      <c r="M13" s="471"/>
      <c r="N13" s="471"/>
      <c r="O13" s="255"/>
    </row>
    <row r="14" spans="2:15" x14ac:dyDescent="0.3">
      <c r="B14" s="509">
        <v>5</v>
      </c>
      <c r="C14" s="22" t="s">
        <v>454</v>
      </c>
      <c r="D14" s="144" t="s">
        <v>450</v>
      </c>
      <c r="E14" s="190">
        <f t="shared" si="1"/>
        <v>0</v>
      </c>
      <c r="F14" s="169">
        <f t="shared" si="1"/>
        <v>0</v>
      </c>
      <c r="G14" s="169">
        <f t="shared" si="1"/>
        <v>0</v>
      </c>
      <c r="H14" s="169">
        <f t="shared" si="1"/>
        <v>0</v>
      </c>
      <c r="I14" s="169">
        <f t="shared" si="1"/>
        <v>0</v>
      </c>
      <c r="J14" s="169">
        <f t="shared" si="1"/>
        <v>0</v>
      </c>
      <c r="K14" s="471"/>
      <c r="L14" s="471"/>
      <c r="M14" s="471"/>
      <c r="N14" s="471"/>
      <c r="O14" s="255"/>
    </row>
    <row r="15" spans="2:15" x14ac:dyDescent="0.3">
      <c r="B15" s="509">
        <v>6</v>
      </c>
      <c r="C15" s="22" t="s">
        <v>455</v>
      </c>
      <c r="D15" s="144" t="s">
        <v>450</v>
      </c>
      <c r="E15" s="190">
        <f>SUM(E35,E55,E75,E95,E115,E135,E155)</f>
        <v>0</v>
      </c>
      <c r="F15" s="169">
        <f>SUM(F35,F55,F75,F95,F115,F135,F155)</f>
        <v>0</v>
      </c>
      <c r="G15" s="169">
        <f>SUM(G35,G55,G75,G95,G115,G135,G155)</f>
        <v>0</v>
      </c>
      <c r="H15" s="169">
        <f>SUM(H35,H55,H75,H95,H115,H135,H155)</f>
        <v>0</v>
      </c>
      <c r="I15" s="169">
        <f>SUM(I35,I55,I75,I95,I115,I135,I155)</f>
        <v>0</v>
      </c>
      <c r="J15" s="471"/>
      <c r="K15" s="471"/>
      <c r="L15" s="471"/>
      <c r="M15" s="471"/>
      <c r="N15" s="471"/>
      <c r="O15" s="255"/>
    </row>
    <row r="16" spans="2:15" x14ac:dyDescent="0.3">
      <c r="B16" s="509">
        <v>7</v>
      </c>
      <c r="C16" s="22" t="s">
        <v>456</v>
      </c>
      <c r="D16" s="144" t="s">
        <v>450</v>
      </c>
      <c r="E16" s="190">
        <f>SUM(E36,E56,E76,E96,E116,E136,E156)</f>
        <v>0</v>
      </c>
      <c r="F16" s="169">
        <f>SUM(F36,F56,F76,F96,F116,F136,F156)</f>
        <v>0</v>
      </c>
      <c r="G16" s="169">
        <f>SUM(G36,G56,G76,G96,G116,G136,G156)</f>
        <v>0</v>
      </c>
      <c r="H16" s="169">
        <f>SUM(H36,H56,H76,H96,H116,H136,H156)</f>
        <v>0</v>
      </c>
      <c r="I16" s="471"/>
      <c r="J16" s="471"/>
      <c r="K16" s="471"/>
      <c r="L16" s="471"/>
      <c r="M16" s="471"/>
      <c r="N16" s="471"/>
      <c r="O16" s="255"/>
    </row>
    <row r="17" spans="2:15" x14ac:dyDescent="0.3">
      <c r="B17" s="509">
        <v>8</v>
      </c>
      <c r="C17" s="22" t="s">
        <v>457</v>
      </c>
      <c r="D17" s="144" t="s">
        <v>450</v>
      </c>
      <c r="E17" s="190">
        <f>SUM(E37,E57,E77,E97,E117,E137,E157)</f>
        <v>0</v>
      </c>
      <c r="F17" s="169">
        <f>SUM(F37,F57,F77,F97,F117,F137,F157)</f>
        <v>0</v>
      </c>
      <c r="G17" s="169">
        <f>SUM(G37,G57,G77,G97,G117,G137,G157)</f>
        <v>0</v>
      </c>
      <c r="H17" s="471"/>
      <c r="I17" s="471"/>
      <c r="J17" s="471"/>
      <c r="K17" s="471"/>
      <c r="L17" s="471"/>
      <c r="M17" s="471"/>
      <c r="N17" s="471"/>
      <c r="O17" s="255"/>
    </row>
    <row r="18" spans="2:15" x14ac:dyDescent="0.3">
      <c r="B18" s="509">
        <v>9</v>
      </c>
      <c r="C18" s="22" t="s">
        <v>458</v>
      </c>
      <c r="D18" s="144" t="s">
        <v>450</v>
      </c>
      <c r="E18" s="190">
        <f>SUM(E38,E58,E78,E98,E118,E138,E158)</f>
        <v>0</v>
      </c>
      <c r="F18" s="169">
        <f>SUM(F38,F58,F78,F98,F118,F138,F158)</f>
        <v>0</v>
      </c>
      <c r="G18" s="471"/>
      <c r="H18" s="471"/>
      <c r="I18" s="471"/>
      <c r="J18" s="471"/>
      <c r="K18" s="471"/>
      <c r="L18" s="471"/>
      <c r="M18" s="471"/>
      <c r="N18" s="471"/>
      <c r="O18" s="255"/>
    </row>
    <row r="19" spans="2:15" x14ac:dyDescent="0.3">
      <c r="B19" s="509">
        <v>10</v>
      </c>
      <c r="C19" s="22" t="s">
        <v>459</v>
      </c>
      <c r="D19" s="144" t="s">
        <v>450</v>
      </c>
      <c r="E19" s="190">
        <f>SUM(E39,E59,E79,E99,E119,E139,E159)</f>
        <v>0</v>
      </c>
      <c r="F19" s="471"/>
      <c r="G19" s="471"/>
      <c r="H19" s="471"/>
      <c r="I19" s="471"/>
      <c r="J19" s="471"/>
      <c r="K19" s="471"/>
      <c r="L19" s="471"/>
      <c r="M19" s="471"/>
      <c r="N19" s="471"/>
      <c r="O19" s="255"/>
    </row>
    <row r="20" spans="2:15" x14ac:dyDescent="0.3">
      <c r="B20" s="509">
        <v>11</v>
      </c>
      <c r="C20" s="22" t="s">
        <v>467</v>
      </c>
      <c r="D20" s="144"/>
      <c r="E20" s="190">
        <f>SUM(E40,E60,E80,E100,E120,E140,E160)</f>
        <v>0</v>
      </c>
      <c r="F20" s="190">
        <f t="shared" ref="F20:O23" si="2">SUM(F40,F60,F80,F100,F120,F140,F160)</f>
        <v>0</v>
      </c>
      <c r="G20" s="190">
        <f t="shared" si="2"/>
        <v>0</v>
      </c>
      <c r="H20" s="190">
        <f t="shared" si="2"/>
        <v>0</v>
      </c>
      <c r="I20" s="190">
        <f t="shared" si="2"/>
        <v>0</v>
      </c>
      <c r="J20" s="190">
        <f t="shared" si="2"/>
        <v>0</v>
      </c>
      <c r="K20" s="190">
        <f t="shared" si="2"/>
        <v>0</v>
      </c>
      <c r="L20" s="190">
        <f t="shared" si="2"/>
        <v>0</v>
      </c>
      <c r="M20" s="190">
        <f t="shared" si="2"/>
        <v>0</v>
      </c>
      <c r="N20" s="190">
        <f t="shared" si="2"/>
        <v>0</v>
      </c>
      <c r="O20" s="190">
        <f t="shared" si="2"/>
        <v>0</v>
      </c>
    </row>
    <row r="21" spans="2:15" ht="14.5" thickBot="1" x14ac:dyDescent="0.35">
      <c r="B21" s="509">
        <v>12</v>
      </c>
      <c r="C21" s="22" t="s">
        <v>461</v>
      </c>
      <c r="D21" s="144"/>
      <c r="E21" s="471"/>
      <c r="F21" s="471"/>
      <c r="G21" s="471"/>
      <c r="I21" s="471"/>
      <c r="J21" s="471"/>
      <c r="K21" s="471"/>
      <c r="L21" s="471"/>
      <c r="M21" s="471"/>
      <c r="N21" s="471"/>
      <c r="O21" s="248">
        <f>SUM(O41,O61,O81,O101,O121,O141,O161)</f>
        <v>0</v>
      </c>
    </row>
    <row r="22" spans="2:15" x14ac:dyDescent="0.3">
      <c r="B22" s="509">
        <v>13</v>
      </c>
      <c r="C22" s="208" t="s">
        <v>468</v>
      </c>
      <c r="D22" s="144" t="s">
        <v>463</v>
      </c>
      <c r="E22" s="190">
        <f>SUM(E42,E62,E82,E102,E122,E142,E162)</f>
        <v>0</v>
      </c>
      <c r="F22" s="190">
        <f t="shared" si="2"/>
        <v>0</v>
      </c>
      <c r="G22" s="190">
        <f t="shared" si="2"/>
        <v>0</v>
      </c>
      <c r="H22" s="190">
        <f t="shared" si="2"/>
        <v>0</v>
      </c>
      <c r="I22" s="190">
        <f t="shared" si="2"/>
        <v>0</v>
      </c>
      <c r="J22" s="190">
        <f t="shared" si="2"/>
        <v>0</v>
      </c>
      <c r="K22" s="190">
        <f t="shared" si="2"/>
        <v>0</v>
      </c>
      <c r="L22" s="190">
        <f t="shared" si="2"/>
        <v>0</v>
      </c>
      <c r="M22" s="190">
        <f t="shared" si="2"/>
        <v>0</v>
      </c>
      <c r="N22" s="190">
        <f t="shared" si="2"/>
        <v>0</v>
      </c>
      <c r="O22" s="469"/>
    </row>
    <row r="23" spans="2:15" ht="14.5" thickBot="1" x14ac:dyDescent="0.35">
      <c r="B23" s="490">
        <v>14</v>
      </c>
      <c r="C23" s="216" t="s">
        <v>469</v>
      </c>
      <c r="D23" s="216" t="s">
        <v>465</v>
      </c>
      <c r="E23" s="160">
        <f>SUM(E43,E63,E83,E103,E123,E143,E163)</f>
        <v>0</v>
      </c>
      <c r="F23" s="160">
        <f t="shared" si="2"/>
        <v>0</v>
      </c>
      <c r="G23" s="160">
        <f t="shared" si="2"/>
        <v>0</v>
      </c>
      <c r="H23" s="160">
        <f t="shared" si="2"/>
        <v>0</v>
      </c>
      <c r="I23" s="160">
        <f t="shared" si="2"/>
        <v>0</v>
      </c>
      <c r="J23" s="160">
        <f t="shared" si="2"/>
        <v>0</v>
      </c>
      <c r="K23" s="160">
        <f t="shared" si="2"/>
        <v>0</v>
      </c>
      <c r="L23" s="160">
        <f t="shared" si="2"/>
        <v>0</v>
      </c>
      <c r="M23" s="160">
        <f t="shared" si="2"/>
        <v>0</v>
      </c>
      <c r="N23" s="160">
        <f t="shared" si="2"/>
        <v>0</v>
      </c>
      <c r="O23" s="248">
        <f>SUM(O43,O63,O83,O103,O123,O143,O163)</f>
        <v>0</v>
      </c>
    </row>
    <row r="24" spans="2:15" ht="14.5" x14ac:dyDescent="0.3">
      <c r="C24" s="54"/>
      <c r="D24" s="54"/>
      <c r="E24" s="80"/>
    </row>
    <row r="25" spans="2:15" s="315" customFormat="1" ht="16" thickBot="1" x14ac:dyDescent="0.35">
      <c r="B25" s="488"/>
      <c r="C25" s="468">
        <f>N26</f>
        <v>2024</v>
      </c>
      <c r="D25" s="365"/>
      <c r="E25" s="472"/>
    </row>
    <row r="26" spans="2:15" s="315" customFormat="1" ht="15" customHeight="1" x14ac:dyDescent="0.3">
      <c r="B26" s="650" t="str">
        <f>"Underwriting year "&amp;N26</f>
        <v>Underwriting year 2024</v>
      </c>
      <c r="C26" s="686"/>
      <c r="D26" s="681" t="s">
        <v>144</v>
      </c>
      <c r="E26" s="679">
        <f t="shared" ref="E26:L26" si="3">F26-1</f>
        <v>2015</v>
      </c>
      <c r="F26" s="679">
        <f t="shared" si="3"/>
        <v>2016</v>
      </c>
      <c r="G26" s="679">
        <f t="shared" si="3"/>
        <v>2017</v>
      </c>
      <c r="H26" s="679">
        <f t="shared" si="3"/>
        <v>2018</v>
      </c>
      <c r="I26" s="679">
        <f t="shared" si="3"/>
        <v>2019</v>
      </c>
      <c r="J26" s="679">
        <f t="shared" si="3"/>
        <v>2020</v>
      </c>
      <c r="K26" s="679">
        <f t="shared" si="3"/>
        <v>2021</v>
      </c>
      <c r="L26" s="679">
        <f t="shared" si="3"/>
        <v>2022</v>
      </c>
      <c r="M26" s="679">
        <f>N26-1</f>
        <v>2023</v>
      </c>
      <c r="N26" s="679">
        <f>'Key inputs'!C31</f>
        <v>2024</v>
      </c>
      <c r="O26" s="646" t="s">
        <v>46</v>
      </c>
    </row>
    <row r="27" spans="2:15" s="315" customFormat="1" ht="15" customHeight="1" x14ac:dyDescent="0.3">
      <c r="B27" s="652"/>
      <c r="C27" s="687"/>
      <c r="D27" s="702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48"/>
    </row>
    <row r="28" spans="2:15" s="315" customFormat="1" x14ac:dyDescent="0.3">
      <c r="B28" s="700"/>
      <c r="C28" s="632"/>
      <c r="D28" s="420"/>
      <c r="E28" s="316" t="s">
        <v>146</v>
      </c>
      <c r="F28" s="316" t="s">
        <v>147</v>
      </c>
      <c r="G28" s="316" t="s">
        <v>148</v>
      </c>
      <c r="H28" s="316" t="s">
        <v>149</v>
      </c>
      <c r="I28" s="316" t="s">
        <v>150</v>
      </c>
      <c r="J28" s="316" t="s">
        <v>151</v>
      </c>
      <c r="K28" s="316" t="s">
        <v>152</v>
      </c>
      <c r="L28" s="316" t="s">
        <v>346</v>
      </c>
      <c r="M28" s="316" t="s">
        <v>347</v>
      </c>
      <c r="N28" s="316" t="s">
        <v>348</v>
      </c>
      <c r="O28" s="329" t="s">
        <v>349</v>
      </c>
    </row>
    <row r="29" spans="2:15" x14ac:dyDescent="0.3">
      <c r="B29" s="509"/>
      <c r="C29" s="22" t="s">
        <v>466</v>
      </c>
      <c r="D29" s="144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255"/>
    </row>
    <row r="30" spans="2:15" x14ac:dyDescent="0.3">
      <c r="B30" s="509">
        <v>1</v>
      </c>
      <c r="C30" s="22" t="s">
        <v>449</v>
      </c>
      <c r="D30" s="22" t="s">
        <v>450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55"/>
    </row>
    <row r="31" spans="2:15" x14ac:dyDescent="0.3">
      <c r="B31" s="509">
        <v>2</v>
      </c>
      <c r="C31" s="22" t="s">
        <v>451</v>
      </c>
      <c r="D31" s="22" t="s">
        <v>450</v>
      </c>
      <c r="E31" s="249"/>
      <c r="F31" s="249"/>
      <c r="G31" s="249"/>
      <c r="H31" s="249"/>
      <c r="I31" s="249"/>
      <c r="J31" s="249"/>
      <c r="K31" s="249"/>
      <c r="L31" s="249"/>
      <c r="M31" s="249"/>
      <c r="N31" s="471"/>
      <c r="O31" s="255"/>
    </row>
    <row r="32" spans="2:15" x14ac:dyDescent="0.3">
      <c r="B32" s="509">
        <v>3</v>
      </c>
      <c r="C32" s="22" t="s">
        <v>452</v>
      </c>
      <c r="D32" s="22" t="s">
        <v>450</v>
      </c>
      <c r="E32" s="249"/>
      <c r="F32" s="249"/>
      <c r="G32" s="249"/>
      <c r="H32" s="249"/>
      <c r="I32" s="249"/>
      <c r="J32" s="249"/>
      <c r="K32" s="249"/>
      <c r="L32" s="249"/>
      <c r="M32" s="471"/>
      <c r="N32" s="471"/>
      <c r="O32" s="255"/>
    </row>
    <row r="33" spans="2:15" x14ac:dyDescent="0.3">
      <c r="B33" s="509">
        <v>4</v>
      </c>
      <c r="C33" s="22" t="s">
        <v>453</v>
      </c>
      <c r="D33" s="22" t="s">
        <v>450</v>
      </c>
      <c r="E33" s="249"/>
      <c r="F33" s="249"/>
      <c r="G33" s="249"/>
      <c r="H33" s="249"/>
      <c r="I33" s="249"/>
      <c r="J33" s="249"/>
      <c r="K33" s="249"/>
      <c r="L33" s="471"/>
      <c r="M33" s="471"/>
      <c r="N33" s="471"/>
      <c r="O33" s="255"/>
    </row>
    <row r="34" spans="2:15" x14ac:dyDescent="0.3">
      <c r="B34" s="509">
        <v>5</v>
      </c>
      <c r="C34" s="22" t="s">
        <v>454</v>
      </c>
      <c r="D34" s="22" t="s">
        <v>450</v>
      </c>
      <c r="E34" s="249"/>
      <c r="F34" s="249"/>
      <c r="G34" s="249"/>
      <c r="H34" s="249"/>
      <c r="I34" s="249"/>
      <c r="J34" s="249"/>
      <c r="K34" s="471"/>
      <c r="L34" s="471"/>
      <c r="M34" s="471"/>
      <c r="N34" s="471"/>
      <c r="O34" s="255"/>
    </row>
    <row r="35" spans="2:15" x14ac:dyDescent="0.3">
      <c r="B35" s="509">
        <v>6</v>
      </c>
      <c r="C35" s="22" t="s">
        <v>455</v>
      </c>
      <c r="D35" s="22" t="s">
        <v>450</v>
      </c>
      <c r="E35" s="249"/>
      <c r="F35" s="249"/>
      <c r="G35" s="249"/>
      <c r="H35" s="249"/>
      <c r="I35" s="249"/>
      <c r="J35" s="471"/>
      <c r="K35" s="471"/>
      <c r="L35" s="471"/>
      <c r="M35" s="471"/>
      <c r="N35" s="471"/>
      <c r="O35" s="255"/>
    </row>
    <row r="36" spans="2:15" x14ac:dyDescent="0.3">
      <c r="B36" s="509">
        <v>7</v>
      </c>
      <c r="C36" s="22" t="s">
        <v>456</v>
      </c>
      <c r="D36" s="22" t="s">
        <v>450</v>
      </c>
      <c r="E36" s="249"/>
      <c r="F36" s="249"/>
      <c r="G36" s="249"/>
      <c r="H36" s="249"/>
      <c r="I36" s="471"/>
      <c r="J36" s="471"/>
      <c r="K36" s="471"/>
      <c r="L36" s="471"/>
      <c r="M36" s="471"/>
      <c r="N36" s="471"/>
      <c r="O36" s="255"/>
    </row>
    <row r="37" spans="2:15" x14ac:dyDescent="0.3">
      <c r="B37" s="509">
        <v>8</v>
      </c>
      <c r="C37" s="22" t="s">
        <v>457</v>
      </c>
      <c r="D37" s="22" t="s">
        <v>450</v>
      </c>
      <c r="E37" s="249"/>
      <c r="F37" s="249"/>
      <c r="G37" s="249"/>
      <c r="H37" s="471"/>
      <c r="I37" s="471"/>
      <c r="J37" s="471"/>
      <c r="K37" s="471"/>
      <c r="L37" s="471"/>
      <c r="M37" s="471"/>
      <c r="N37" s="471"/>
      <c r="O37" s="255"/>
    </row>
    <row r="38" spans="2:15" x14ac:dyDescent="0.3">
      <c r="B38" s="509">
        <v>9</v>
      </c>
      <c r="C38" s="22" t="s">
        <v>458</v>
      </c>
      <c r="D38" s="22" t="s">
        <v>450</v>
      </c>
      <c r="E38" s="249"/>
      <c r="F38" s="249"/>
      <c r="G38" s="471"/>
      <c r="H38" s="471"/>
      <c r="I38" s="471"/>
      <c r="J38" s="471"/>
      <c r="K38" s="471"/>
      <c r="L38" s="471"/>
      <c r="M38" s="471"/>
      <c r="N38" s="471"/>
      <c r="O38" s="255"/>
    </row>
    <row r="39" spans="2:15" x14ac:dyDescent="0.3">
      <c r="B39" s="509">
        <v>10</v>
      </c>
      <c r="C39" s="22" t="s">
        <v>459</v>
      </c>
      <c r="D39" s="22" t="s">
        <v>450</v>
      </c>
      <c r="E39" s="249"/>
      <c r="F39" s="471"/>
      <c r="G39" s="471"/>
      <c r="H39" s="471"/>
      <c r="I39" s="471"/>
      <c r="J39" s="471"/>
      <c r="K39" s="471"/>
      <c r="L39" s="471"/>
      <c r="M39" s="471"/>
      <c r="N39" s="471"/>
      <c r="O39" s="255"/>
    </row>
    <row r="40" spans="2:15" x14ac:dyDescent="0.3">
      <c r="B40" s="509">
        <v>11</v>
      </c>
      <c r="C40" s="22" t="s">
        <v>467</v>
      </c>
      <c r="D40" s="22"/>
      <c r="E40" s="249">
        <f>E39</f>
        <v>0</v>
      </c>
      <c r="F40" s="249">
        <f>F38</f>
        <v>0</v>
      </c>
      <c r="G40" s="249">
        <f>G37</f>
        <v>0</v>
      </c>
      <c r="H40" s="249">
        <f>H36</f>
        <v>0</v>
      </c>
      <c r="I40" s="249">
        <f>I35</f>
        <v>0</v>
      </c>
      <c r="J40" s="249">
        <f>J34</f>
        <v>0</v>
      </c>
      <c r="K40" s="249">
        <f>K33</f>
        <v>0</v>
      </c>
      <c r="L40" s="249">
        <f>L32</f>
        <v>0</v>
      </c>
      <c r="M40" s="249">
        <f>M31</f>
        <v>0</v>
      </c>
      <c r="N40" s="249">
        <f>N30</f>
        <v>0</v>
      </c>
      <c r="O40" s="250"/>
    </row>
    <row r="41" spans="2:15" x14ac:dyDescent="0.3">
      <c r="B41" s="509">
        <v>12</v>
      </c>
      <c r="C41" s="22" t="s">
        <v>461</v>
      </c>
      <c r="D41" s="22"/>
      <c r="E41" s="579"/>
      <c r="F41" s="580"/>
      <c r="G41" s="580"/>
      <c r="H41" s="580"/>
      <c r="I41" s="580"/>
      <c r="J41" s="580"/>
      <c r="K41" s="580"/>
      <c r="L41" s="580"/>
      <c r="M41" s="580"/>
      <c r="N41" s="580"/>
      <c r="O41" s="249"/>
    </row>
    <row r="42" spans="2:15" x14ac:dyDescent="0.3">
      <c r="B42" s="509">
        <v>13</v>
      </c>
      <c r="C42" s="208" t="s">
        <v>468</v>
      </c>
      <c r="D42" s="22" t="s">
        <v>463</v>
      </c>
      <c r="E42" s="249"/>
      <c r="F42" s="250"/>
      <c r="G42" s="250"/>
      <c r="H42" s="250"/>
      <c r="I42" s="250"/>
      <c r="J42" s="250"/>
      <c r="K42" s="250"/>
      <c r="L42" s="250"/>
      <c r="M42" s="250"/>
      <c r="N42" s="250"/>
      <c r="O42" s="250"/>
    </row>
    <row r="43" spans="2:15" ht="14.5" thickBot="1" x14ac:dyDescent="0.35">
      <c r="B43" s="490">
        <v>14</v>
      </c>
      <c r="C43" s="216" t="s">
        <v>469</v>
      </c>
      <c r="D43" s="216" t="s">
        <v>465</v>
      </c>
      <c r="E43" s="188">
        <f>E39+E42</f>
        <v>0</v>
      </c>
      <c r="F43" s="188">
        <f>F38+F42</f>
        <v>0</v>
      </c>
      <c r="G43" s="188">
        <f>G37+G42</f>
        <v>0</v>
      </c>
      <c r="H43" s="188">
        <f>H36+H42</f>
        <v>0</v>
      </c>
      <c r="I43" s="188">
        <f>I35+I42</f>
        <v>0</v>
      </c>
      <c r="J43" s="188">
        <f>J34+J42</f>
        <v>0</v>
      </c>
      <c r="K43" s="188">
        <f>K33+K42</f>
        <v>0</v>
      </c>
      <c r="L43" s="188">
        <f>L32+L42</f>
        <v>0</v>
      </c>
      <c r="M43" s="188">
        <f>M31+M42</f>
        <v>0</v>
      </c>
      <c r="N43" s="188">
        <f>N30+N42</f>
        <v>0</v>
      </c>
      <c r="O43" s="377">
        <f>SUM(O40:O42)</f>
        <v>0</v>
      </c>
    </row>
    <row r="45" spans="2:15" s="315" customFormat="1" ht="16" thickBot="1" x14ac:dyDescent="0.4">
      <c r="B45" s="488"/>
      <c r="C45" s="468">
        <f>C25-1</f>
        <v>2023</v>
      </c>
      <c r="D45" s="366"/>
    </row>
    <row r="46" spans="2:15" s="315" customFormat="1" ht="15" customHeight="1" x14ac:dyDescent="0.3">
      <c r="B46" s="650" t="str">
        <f>"Underwriting year "&amp;M46</f>
        <v>Underwriting year 2023</v>
      </c>
      <c r="C46" s="686"/>
      <c r="D46" s="681" t="s">
        <v>144</v>
      </c>
      <c r="E46" s="679">
        <f t="shared" ref="E46:L46" si="4">F46-1</f>
        <v>2015</v>
      </c>
      <c r="F46" s="679">
        <f t="shared" si="4"/>
        <v>2016</v>
      </c>
      <c r="G46" s="679">
        <f t="shared" si="4"/>
        <v>2017</v>
      </c>
      <c r="H46" s="679">
        <f t="shared" si="4"/>
        <v>2018</v>
      </c>
      <c r="I46" s="679">
        <f t="shared" si="4"/>
        <v>2019</v>
      </c>
      <c r="J46" s="679">
        <f t="shared" si="4"/>
        <v>2020</v>
      </c>
      <c r="K46" s="679">
        <f t="shared" si="4"/>
        <v>2021</v>
      </c>
      <c r="L46" s="679">
        <f t="shared" si="4"/>
        <v>2022</v>
      </c>
      <c r="M46" s="679">
        <f>N46-1</f>
        <v>2023</v>
      </c>
      <c r="N46" s="679">
        <f>'Key inputs'!C31</f>
        <v>2024</v>
      </c>
      <c r="O46" s="646" t="s">
        <v>46</v>
      </c>
    </row>
    <row r="47" spans="2:15" s="315" customFormat="1" ht="15" customHeight="1" x14ac:dyDescent="0.3">
      <c r="B47" s="652"/>
      <c r="C47" s="687"/>
      <c r="D47" s="702"/>
      <c r="E47" s="615"/>
      <c r="F47" s="615"/>
      <c r="G47" s="615"/>
      <c r="H47" s="615"/>
      <c r="I47" s="615"/>
      <c r="J47" s="615"/>
      <c r="K47" s="615"/>
      <c r="L47" s="615"/>
      <c r="M47" s="615"/>
      <c r="N47" s="615"/>
      <c r="O47" s="648"/>
    </row>
    <row r="48" spans="2:15" s="315" customFormat="1" x14ac:dyDescent="0.3">
      <c r="B48" s="700"/>
      <c r="C48" s="632"/>
      <c r="D48" s="420"/>
      <c r="E48" s="316" t="s">
        <v>146</v>
      </c>
      <c r="F48" s="316" t="s">
        <v>147</v>
      </c>
      <c r="G48" s="316" t="s">
        <v>148</v>
      </c>
      <c r="H48" s="316" t="s">
        <v>149</v>
      </c>
      <c r="I48" s="316" t="s">
        <v>150</v>
      </c>
      <c r="J48" s="316" t="s">
        <v>151</v>
      </c>
      <c r="K48" s="316" t="s">
        <v>152</v>
      </c>
      <c r="L48" s="316" t="s">
        <v>346</v>
      </c>
      <c r="M48" s="316" t="s">
        <v>347</v>
      </c>
      <c r="N48" s="316" t="s">
        <v>348</v>
      </c>
      <c r="O48" s="329" t="s">
        <v>349</v>
      </c>
    </row>
    <row r="49" spans="2:15" x14ac:dyDescent="0.3">
      <c r="B49" s="509"/>
      <c r="C49" s="22" t="s">
        <v>466</v>
      </c>
      <c r="D49" s="144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255"/>
    </row>
    <row r="50" spans="2:15" x14ac:dyDescent="0.3">
      <c r="B50" s="509">
        <v>1</v>
      </c>
      <c r="C50" s="22" t="s">
        <v>449</v>
      </c>
      <c r="D50" s="22" t="s">
        <v>450</v>
      </c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55"/>
    </row>
    <row r="51" spans="2:15" x14ac:dyDescent="0.3">
      <c r="B51" s="509">
        <v>2</v>
      </c>
      <c r="C51" s="22" t="s">
        <v>451</v>
      </c>
      <c r="D51" s="22" t="s">
        <v>450</v>
      </c>
      <c r="E51" s="249"/>
      <c r="F51" s="249"/>
      <c r="G51" s="249"/>
      <c r="H51" s="249"/>
      <c r="I51" s="249"/>
      <c r="J51" s="249"/>
      <c r="K51" s="249"/>
      <c r="L51" s="249"/>
      <c r="M51" s="249"/>
      <c r="N51" s="471"/>
      <c r="O51" s="255"/>
    </row>
    <row r="52" spans="2:15" x14ac:dyDescent="0.3">
      <c r="B52" s="509">
        <v>3</v>
      </c>
      <c r="C52" s="22" t="s">
        <v>452</v>
      </c>
      <c r="D52" s="22" t="s">
        <v>450</v>
      </c>
      <c r="E52" s="249"/>
      <c r="F52" s="249"/>
      <c r="G52" s="249"/>
      <c r="H52" s="249"/>
      <c r="I52" s="249"/>
      <c r="J52" s="249"/>
      <c r="K52" s="249"/>
      <c r="L52" s="249"/>
      <c r="M52" s="471"/>
      <c r="N52" s="471"/>
      <c r="O52" s="255"/>
    </row>
    <row r="53" spans="2:15" x14ac:dyDescent="0.3">
      <c r="B53" s="509">
        <v>4</v>
      </c>
      <c r="C53" s="22" t="s">
        <v>453</v>
      </c>
      <c r="D53" s="22" t="s">
        <v>450</v>
      </c>
      <c r="E53" s="249"/>
      <c r="F53" s="249"/>
      <c r="G53" s="249"/>
      <c r="H53" s="249"/>
      <c r="I53" s="249"/>
      <c r="J53" s="249"/>
      <c r="K53" s="249"/>
      <c r="L53" s="471"/>
      <c r="M53" s="471"/>
      <c r="N53" s="471"/>
      <c r="O53" s="255"/>
    </row>
    <row r="54" spans="2:15" x14ac:dyDescent="0.3">
      <c r="B54" s="509">
        <v>5</v>
      </c>
      <c r="C54" s="22" t="s">
        <v>454</v>
      </c>
      <c r="D54" s="22" t="s">
        <v>450</v>
      </c>
      <c r="E54" s="249"/>
      <c r="F54" s="249"/>
      <c r="G54" s="249"/>
      <c r="H54" s="249"/>
      <c r="I54" s="249"/>
      <c r="J54" s="249"/>
      <c r="K54" s="471"/>
      <c r="L54" s="471"/>
      <c r="M54" s="471"/>
      <c r="N54" s="471"/>
      <c r="O54" s="255"/>
    </row>
    <row r="55" spans="2:15" x14ac:dyDescent="0.3">
      <c r="B55" s="509">
        <v>6</v>
      </c>
      <c r="C55" s="22" t="s">
        <v>455</v>
      </c>
      <c r="D55" s="22" t="s">
        <v>450</v>
      </c>
      <c r="E55" s="249"/>
      <c r="F55" s="249"/>
      <c r="G55" s="249"/>
      <c r="H55" s="249"/>
      <c r="I55" s="249"/>
      <c r="J55" s="471"/>
      <c r="K55" s="471"/>
      <c r="L55" s="471"/>
      <c r="M55" s="471"/>
      <c r="N55" s="471"/>
      <c r="O55" s="255"/>
    </row>
    <row r="56" spans="2:15" x14ac:dyDescent="0.3">
      <c r="B56" s="509">
        <v>7</v>
      </c>
      <c r="C56" s="22" t="s">
        <v>456</v>
      </c>
      <c r="D56" s="22" t="s">
        <v>450</v>
      </c>
      <c r="E56" s="249"/>
      <c r="F56" s="249"/>
      <c r="G56" s="249"/>
      <c r="H56" s="249"/>
      <c r="I56" s="471"/>
      <c r="J56" s="471"/>
      <c r="K56" s="471"/>
      <c r="L56" s="471"/>
      <c r="M56" s="471"/>
      <c r="N56" s="471"/>
      <c r="O56" s="255"/>
    </row>
    <row r="57" spans="2:15" x14ac:dyDescent="0.3">
      <c r="B57" s="509">
        <v>8</v>
      </c>
      <c r="C57" s="22" t="s">
        <v>457</v>
      </c>
      <c r="D57" s="22" t="s">
        <v>450</v>
      </c>
      <c r="E57" s="249"/>
      <c r="F57" s="249"/>
      <c r="G57" s="249"/>
      <c r="H57" s="471"/>
      <c r="I57" s="471"/>
      <c r="J57" s="471"/>
      <c r="K57" s="471"/>
      <c r="L57" s="471"/>
      <c r="M57" s="471"/>
      <c r="N57" s="471"/>
      <c r="O57" s="255"/>
    </row>
    <row r="58" spans="2:15" x14ac:dyDescent="0.3">
      <c r="B58" s="509">
        <v>9</v>
      </c>
      <c r="C58" s="22" t="s">
        <v>458</v>
      </c>
      <c r="D58" s="22" t="s">
        <v>450</v>
      </c>
      <c r="E58" s="249"/>
      <c r="F58" s="249"/>
      <c r="G58" s="471"/>
      <c r="H58" s="471"/>
      <c r="I58" s="471"/>
      <c r="J58" s="471"/>
      <c r="K58" s="471"/>
      <c r="L58" s="471"/>
      <c r="M58" s="471"/>
      <c r="N58" s="471"/>
      <c r="O58" s="255"/>
    </row>
    <row r="59" spans="2:15" x14ac:dyDescent="0.3">
      <c r="B59" s="509">
        <v>10</v>
      </c>
      <c r="C59" s="22" t="s">
        <v>459</v>
      </c>
      <c r="D59" s="22" t="s">
        <v>450</v>
      </c>
      <c r="E59" s="249"/>
      <c r="F59" s="471"/>
      <c r="G59" s="471"/>
      <c r="H59" s="471"/>
      <c r="I59" s="471"/>
      <c r="J59" s="471"/>
      <c r="K59" s="471"/>
      <c r="L59" s="471"/>
      <c r="M59" s="471"/>
      <c r="N59" s="471"/>
      <c r="O59" s="255"/>
    </row>
    <row r="60" spans="2:15" x14ac:dyDescent="0.3">
      <c r="B60" s="509">
        <v>11</v>
      </c>
      <c r="C60" s="22" t="s">
        <v>467</v>
      </c>
      <c r="D60" s="22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50"/>
    </row>
    <row r="61" spans="2:15" x14ac:dyDescent="0.3">
      <c r="B61" s="509">
        <v>12</v>
      </c>
      <c r="C61" s="22" t="s">
        <v>461</v>
      </c>
      <c r="D61" s="22"/>
      <c r="E61" s="579"/>
      <c r="F61" s="580"/>
      <c r="G61" s="580"/>
      <c r="H61" s="580"/>
      <c r="I61" s="580"/>
      <c r="J61" s="580"/>
      <c r="K61" s="580"/>
      <c r="L61" s="580"/>
      <c r="M61" s="580"/>
      <c r="N61" s="580"/>
      <c r="O61" s="249"/>
    </row>
    <row r="62" spans="2:15" x14ac:dyDescent="0.3">
      <c r="B62" s="509">
        <v>13</v>
      </c>
      <c r="C62" s="208" t="s">
        <v>468</v>
      </c>
      <c r="D62" s="22" t="s">
        <v>463</v>
      </c>
      <c r="E62" s="249"/>
      <c r="F62" s="250"/>
      <c r="G62" s="250"/>
      <c r="H62" s="250"/>
      <c r="I62" s="250"/>
      <c r="J62" s="250"/>
      <c r="K62" s="250"/>
      <c r="L62" s="250"/>
      <c r="M62" s="250"/>
      <c r="N62" s="250"/>
      <c r="O62" s="250"/>
    </row>
    <row r="63" spans="2:15" ht="14.5" thickBot="1" x14ac:dyDescent="0.35">
      <c r="B63" s="490">
        <v>14</v>
      </c>
      <c r="C63" s="216" t="s">
        <v>469</v>
      </c>
      <c r="D63" s="216" t="s">
        <v>465</v>
      </c>
      <c r="E63" s="188">
        <f>E59+E62</f>
        <v>0</v>
      </c>
      <c r="F63" s="188">
        <f>F58+F62</f>
        <v>0</v>
      </c>
      <c r="G63" s="188">
        <f>G57+G62</f>
        <v>0</v>
      </c>
      <c r="H63" s="188">
        <f>H56+H62</f>
        <v>0</v>
      </c>
      <c r="I63" s="188">
        <f>I55+I62</f>
        <v>0</v>
      </c>
      <c r="J63" s="188">
        <f>J54+J62</f>
        <v>0</v>
      </c>
      <c r="K63" s="188">
        <f>K53+K62</f>
        <v>0</v>
      </c>
      <c r="L63" s="188">
        <f>L52+L62</f>
        <v>0</v>
      </c>
      <c r="M63" s="188">
        <f>M51+M62</f>
        <v>0</v>
      </c>
      <c r="N63" s="188">
        <f>N50+N62</f>
        <v>0</v>
      </c>
      <c r="O63" s="377">
        <f>SUM(O60:O62)</f>
        <v>0</v>
      </c>
    </row>
    <row r="65" spans="2:15" s="315" customFormat="1" ht="16" thickBot="1" x14ac:dyDescent="0.4">
      <c r="B65" s="488"/>
      <c r="C65" s="468">
        <f>C45-1</f>
        <v>2022</v>
      </c>
      <c r="D65" s="366"/>
    </row>
    <row r="66" spans="2:15" s="315" customFormat="1" ht="15" customHeight="1" x14ac:dyDescent="0.3">
      <c r="B66" s="650" t="str">
        <f>"Underwriting year "&amp;L66</f>
        <v>Underwriting year 2022</v>
      </c>
      <c r="C66" s="686"/>
      <c r="D66" s="681" t="s">
        <v>144</v>
      </c>
      <c r="E66" s="679">
        <f t="shared" ref="E66:L66" si="5">F66-1</f>
        <v>2015</v>
      </c>
      <c r="F66" s="679">
        <f t="shared" si="5"/>
        <v>2016</v>
      </c>
      <c r="G66" s="679">
        <f t="shared" si="5"/>
        <v>2017</v>
      </c>
      <c r="H66" s="679">
        <f t="shared" si="5"/>
        <v>2018</v>
      </c>
      <c r="I66" s="679">
        <f t="shared" si="5"/>
        <v>2019</v>
      </c>
      <c r="J66" s="679">
        <f t="shared" si="5"/>
        <v>2020</v>
      </c>
      <c r="K66" s="679">
        <f t="shared" si="5"/>
        <v>2021</v>
      </c>
      <c r="L66" s="679">
        <f t="shared" si="5"/>
        <v>2022</v>
      </c>
      <c r="M66" s="679">
        <f>N66-1</f>
        <v>2023</v>
      </c>
      <c r="N66" s="679">
        <f>'Key inputs'!C31</f>
        <v>2024</v>
      </c>
      <c r="O66" s="646" t="s">
        <v>46</v>
      </c>
    </row>
    <row r="67" spans="2:15" s="315" customFormat="1" ht="15" customHeight="1" x14ac:dyDescent="0.3">
      <c r="B67" s="654"/>
      <c r="C67" s="688"/>
      <c r="D67" s="702"/>
      <c r="E67" s="615"/>
      <c r="F67" s="615"/>
      <c r="G67" s="615"/>
      <c r="H67" s="615"/>
      <c r="I67" s="615"/>
      <c r="J67" s="615"/>
      <c r="K67" s="615"/>
      <c r="L67" s="615"/>
      <c r="M67" s="615"/>
      <c r="N67" s="615"/>
      <c r="O67" s="648"/>
    </row>
    <row r="68" spans="2:15" s="315" customFormat="1" x14ac:dyDescent="0.3">
      <c r="B68" s="699"/>
      <c r="C68" s="630"/>
      <c r="D68" s="420"/>
      <c r="E68" s="316" t="s">
        <v>146</v>
      </c>
      <c r="F68" s="316" t="s">
        <v>147</v>
      </c>
      <c r="G68" s="316" t="s">
        <v>148</v>
      </c>
      <c r="H68" s="316" t="s">
        <v>149</v>
      </c>
      <c r="I68" s="316" t="s">
        <v>150</v>
      </c>
      <c r="J68" s="316" t="s">
        <v>151</v>
      </c>
      <c r="K68" s="316" t="s">
        <v>152</v>
      </c>
      <c r="L68" s="316" t="s">
        <v>346</v>
      </c>
      <c r="M68" s="316" t="s">
        <v>347</v>
      </c>
      <c r="N68" s="316" t="s">
        <v>348</v>
      </c>
      <c r="O68" s="329" t="s">
        <v>349</v>
      </c>
    </row>
    <row r="69" spans="2:15" x14ac:dyDescent="0.3">
      <c r="B69" s="509"/>
      <c r="C69" s="22" t="s">
        <v>466</v>
      </c>
      <c r="D69" s="144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255"/>
    </row>
    <row r="70" spans="2:15" x14ac:dyDescent="0.3">
      <c r="B70" s="509">
        <v>1</v>
      </c>
      <c r="C70" s="22" t="s">
        <v>449</v>
      </c>
      <c r="D70" s="22" t="s">
        <v>450</v>
      </c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55"/>
    </row>
    <row r="71" spans="2:15" x14ac:dyDescent="0.3">
      <c r="B71" s="509">
        <v>2</v>
      </c>
      <c r="C71" s="22" t="s">
        <v>451</v>
      </c>
      <c r="D71" s="22" t="s">
        <v>450</v>
      </c>
      <c r="E71" s="249"/>
      <c r="F71" s="249"/>
      <c r="G71" s="249"/>
      <c r="H71" s="249"/>
      <c r="I71" s="249"/>
      <c r="J71" s="249"/>
      <c r="K71" s="249"/>
      <c r="L71" s="249"/>
      <c r="M71" s="249"/>
      <c r="N71" s="471"/>
      <c r="O71" s="255"/>
    </row>
    <row r="72" spans="2:15" x14ac:dyDescent="0.3">
      <c r="B72" s="509">
        <v>3</v>
      </c>
      <c r="C72" s="22" t="s">
        <v>452</v>
      </c>
      <c r="D72" s="22" t="s">
        <v>450</v>
      </c>
      <c r="E72" s="249"/>
      <c r="F72" s="249"/>
      <c r="G72" s="249"/>
      <c r="H72" s="249"/>
      <c r="I72" s="249"/>
      <c r="J72" s="249"/>
      <c r="K72" s="249"/>
      <c r="L72" s="249"/>
      <c r="M72" s="471"/>
      <c r="N72" s="471"/>
      <c r="O72" s="255"/>
    </row>
    <row r="73" spans="2:15" x14ac:dyDescent="0.3">
      <c r="B73" s="509">
        <v>4</v>
      </c>
      <c r="C73" s="22" t="s">
        <v>453</v>
      </c>
      <c r="D73" s="22" t="s">
        <v>450</v>
      </c>
      <c r="E73" s="249"/>
      <c r="F73" s="249"/>
      <c r="G73" s="249"/>
      <c r="H73" s="249"/>
      <c r="I73" s="249"/>
      <c r="J73" s="249"/>
      <c r="K73" s="249"/>
      <c r="L73" s="471"/>
      <c r="M73" s="471"/>
      <c r="N73" s="471"/>
      <c r="O73" s="255"/>
    </row>
    <row r="74" spans="2:15" x14ac:dyDescent="0.3">
      <c r="B74" s="509">
        <v>5</v>
      </c>
      <c r="C74" s="22" t="s">
        <v>454</v>
      </c>
      <c r="D74" s="22" t="s">
        <v>450</v>
      </c>
      <c r="E74" s="249"/>
      <c r="F74" s="249"/>
      <c r="G74" s="249"/>
      <c r="H74" s="249"/>
      <c r="I74" s="249"/>
      <c r="J74" s="249"/>
      <c r="K74" s="471"/>
      <c r="L74" s="471"/>
      <c r="M74" s="471"/>
      <c r="N74" s="471"/>
      <c r="O74" s="255"/>
    </row>
    <row r="75" spans="2:15" x14ac:dyDescent="0.3">
      <c r="B75" s="509">
        <v>6</v>
      </c>
      <c r="C75" s="22" t="s">
        <v>455</v>
      </c>
      <c r="D75" s="22" t="s">
        <v>450</v>
      </c>
      <c r="E75" s="249"/>
      <c r="F75" s="249"/>
      <c r="G75" s="249"/>
      <c r="H75" s="249"/>
      <c r="I75" s="249"/>
      <c r="J75" s="471"/>
      <c r="K75" s="471"/>
      <c r="L75" s="471"/>
      <c r="M75" s="471"/>
      <c r="N75" s="471"/>
      <c r="O75" s="255"/>
    </row>
    <row r="76" spans="2:15" x14ac:dyDescent="0.3">
      <c r="B76" s="509">
        <v>7</v>
      </c>
      <c r="C76" s="22" t="s">
        <v>456</v>
      </c>
      <c r="D76" s="22" t="s">
        <v>450</v>
      </c>
      <c r="E76" s="249"/>
      <c r="F76" s="249"/>
      <c r="G76" s="249"/>
      <c r="H76" s="249"/>
      <c r="I76" s="471"/>
      <c r="J76" s="471"/>
      <c r="K76" s="471"/>
      <c r="L76" s="471"/>
      <c r="M76" s="471"/>
      <c r="N76" s="471"/>
      <c r="O76" s="255"/>
    </row>
    <row r="77" spans="2:15" x14ac:dyDescent="0.3">
      <c r="B77" s="509">
        <v>8</v>
      </c>
      <c r="C77" s="22" t="s">
        <v>457</v>
      </c>
      <c r="D77" s="22" t="s">
        <v>450</v>
      </c>
      <c r="E77" s="249"/>
      <c r="F77" s="249"/>
      <c r="G77" s="249"/>
      <c r="H77" s="471"/>
      <c r="I77" s="471"/>
      <c r="J77" s="471"/>
      <c r="K77" s="471"/>
      <c r="L77" s="471"/>
      <c r="M77" s="471"/>
      <c r="N77" s="471"/>
      <c r="O77" s="255"/>
    </row>
    <row r="78" spans="2:15" x14ac:dyDescent="0.3">
      <c r="B78" s="509">
        <v>9</v>
      </c>
      <c r="C78" s="22" t="s">
        <v>458</v>
      </c>
      <c r="D78" s="22" t="s">
        <v>450</v>
      </c>
      <c r="E78" s="249"/>
      <c r="F78" s="249"/>
      <c r="G78" s="471"/>
      <c r="H78" s="471"/>
      <c r="I78" s="471"/>
      <c r="J78" s="471"/>
      <c r="K78" s="471"/>
      <c r="L78" s="471"/>
      <c r="M78" s="471"/>
      <c r="N78" s="471"/>
      <c r="O78" s="255"/>
    </row>
    <row r="79" spans="2:15" x14ac:dyDescent="0.3">
      <c r="B79" s="509">
        <v>10</v>
      </c>
      <c r="C79" s="22" t="s">
        <v>459</v>
      </c>
      <c r="D79" s="22" t="s">
        <v>450</v>
      </c>
      <c r="E79" s="249"/>
      <c r="F79" s="471"/>
      <c r="G79" s="471"/>
      <c r="H79" s="471"/>
      <c r="I79" s="471"/>
      <c r="J79" s="471"/>
      <c r="K79" s="471"/>
      <c r="L79" s="471"/>
      <c r="M79" s="471"/>
      <c r="N79" s="471"/>
      <c r="O79" s="255"/>
    </row>
    <row r="80" spans="2:15" x14ac:dyDescent="0.3">
      <c r="B80" s="509">
        <v>11</v>
      </c>
      <c r="C80" s="22" t="s">
        <v>467</v>
      </c>
      <c r="D80" s="22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50"/>
    </row>
    <row r="81" spans="2:15" x14ac:dyDescent="0.3">
      <c r="B81" s="509">
        <v>12</v>
      </c>
      <c r="C81" s="22" t="s">
        <v>461</v>
      </c>
      <c r="D81" s="22"/>
      <c r="E81" s="579"/>
      <c r="F81" s="580"/>
      <c r="G81" s="580"/>
      <c r="H81" s="580"/>
      <c r="I81" s="580"/>
      <c r="J81" s="580"/>
      <c r="K81" s="580"/>
      <c r="L81" s="580"/>
      <c r="M81" s="580"/>
      <c r="N81" s="580"/>
      <c r="O81" s="249"/>
    </row>
    <row r="82" spans="2:15" x14ac:dyDescent="0.3">
      <c r="B82" s="509">
        <v>13</v>
      </c>
      <c r="C82" s="208" t="s">
        <v>468</v>
      </c>
      <c r="D82" s="22" t="s">
        <v>463</v>
      </c>
      <c r="E82" s="249"/>
      <c r="F82" s="250"/>
      <c r="G82" s="250"/>
      <c r="H82" s="250"/>
      <c r="I82" s="250"/>
      <c r="J82" s="250"/>
      <c r="K82" s="250"/>
      <c r="L82" s="250"/>
      <c r="M82" s="250"/>
      <c r="N82" s="250"/>
      <c r="O82" s="250"/>
    </row>
    <row r="83" spans="2:15" ht="14.5" thickBot="1" x14ac:dyDescent="0.35">
      <c r="B83" s="490">
        <v>14</v>
      </c>
      <c r="C83" s="216" t="s">
        <v>469</v>
      </c>
      <c r="D83" s="216" t="s">
        <v>465</v>
      </c>
      <c r="E83" s="188">
        <f>E79+E82</f>
        <v>0</v>
      </c>
      <c r="F83" s="188">
        <f>F78+F82</f>
        <v>0</v>
      </c>
      <c r="G83" s="188">
        <f>G77+G82</f>
        <v>0</v>
      </c>
      <c r="H83" s="188">
        <f>H76+H82</f>
        <v>0</v>
      </c>
      <c r="I83" s="188">
        <f>I75+I82</f>
        <v>0</v>
      </c>
      <c r="J83" s="188">
        <f>J74+J82</f>
        <v>0</v>
      </c>
      <c r="K83" s="188">
        <f>K73+K82</f>
        <v>0</v>
      </c>
      <c r="L83" s="188">
        <f>L72+L82</f>
        <v>0</v>
      </c>
      <c r="M83" s="188">
        <f>M71+M82</f>
        <v>0</v>
      </c>
      <c r="N83" s="188">
        <f>N70+N82</f>
        <v>0</v>
      </c>
      <c r="O83" s="377">
        <f>SUM(O80:O82)</f>
        <v>0</v>
      </c>
    </row>
    <row r="85" spans="2:15" s="315" customFormat="1" ht="16" hidden="1" outlineLevel="1" thickBot="1" x14ac:dyDescent="0.4">
      <c r="B85" s="488"/>
      <c r="C85" s="468">
        <f>C65-1</f>
        <v>2021</v>
      </c>
      <c r="D85" s="366"/>
    </row>
    <row r="86" spans="2:15" s="315" customFormat="1" ht="15" hidden="1" customHeight="1" outlineLevel="2" x14ac:dyDescent="0.3">
      <c r="B86" s="650" t="str">
        <f>"Underwriting year "&amp;K86</f>
        <v>Underwriting year 2021</v>
      </c>
      <c r="C86" s="686"/>
      <c r="D86" s="681" t="s">
        <v>144</v>
      </c>
      <c r="E86" s="679">
        <f t="shared" ref="E86:L86" si="6">F86-1</f>
        <v>2015</v>
      </c>
      <c r="F86" s="679">
        <f t="shared" si="6"/>
        <v>2016</v>
      </c>
      <c r="G86" s="679">
        <f t="shared" si="6"/>
        <v>2017</v>
      </c>
      <c r="H86" s="679">
        <f t="shared" si="6"/>
        <v>2018</v>
      </c>
      <c r="I86" s="679">
        <f t="shared" si="6"/>
        <v>2019</v>
      </c>
      <c r="J86" s="679">
        <f t="shared" si="6"/>
        <v>2020</v>
      </c>
      <c r="K86" s="679">
        <f t="shared" si="6"/>
        <v>2021</v>
      </c>
      <c r="L86" s="679">
        <f t="shared" si="6"/>
        <v>2022</v>
      </c>
      <c r="M86" s="679">
        <f>N86-1</f>
        <v>2023</v>
      </c>
      <c r="N86" s="679">
        <f>'Key inputs'!C31</f>
        <v>2024</v>
      </c>
      <c r="O86" s="646" t="s">
        <v>46</v>
      </c>
    </row>
    <row r="87" spans="2:15" s="315" customFormat="1" ht="15" hidden="1" customHeight="1" outlineLevel="2" x14ac:dyDescent="0.3">
      <c r="B87" s="654"/>
      <c r="C87" s="688"/>
      <c r="D87" s="702"/>
      <c r="E87" s="615"/>
      <c r="F87" s="615"/>
      <c r="G87" s="615"/>
      <c r="H87" s="615"/>
      <c r="I87" s="615"/>
      <c r="J87" s="615"/>
      <c r="K87" s="615"/>
      <c r="L87" s="615"/>
      <c r="M87" s="615"/>
      <c r="N87" s="615"/>
      <c r="O87" s="648"/>
    </row>
    <row r="88" spans="2:15" s="315" customFormat="1" hidden="1" outlineLevel="2" x14ac:dyDescent="0.3">
      <c r="B88" s="699"/>
      <c r="C88" s="630"/>
      <c r="D88" s="420"/>
      <c r="E88" s="316" t="s">
        <v>146</v>
      </c>
      <c r="F88" s="316" t="s">
        <v>147</v>
      </c>
      <c r="G88" s="316" t="s">
        <v>148</v>
      </c>
      <c r="H88" s="316" t="s">
        <v>149</v>
      </c>
      <c r="I88" s="316" t="s">
        <v>150</v>
      </c>
      <c r="J88" s="316" t="s">
        <v>151</v>
      </c>
      <c r="K88" s="316" t="s">
        <v>152</v>
      </c>
      <c r="L88" s="316" t="s">
        <v>346</v>
      </c>
      <c r="M88" s="316" t="s">
        <v>347</v>
      </c>
      <c r="N88" s="316" t="s">
        <v>348</v>
      </c>
      <c r="O88" s="329" t="s">
        <v>349</v>
      </c>
    </row>
    <row r="89" spans="2:15" hidden="1" outlineLevel="2" x14ac:dyDescent="0.3">
      <c r="B89" s="509"/>
      <c r="C89" s="22" t="s">
        <v>466</v>
      </c>
      <c r="D89" s="144"/>
      <c r="E89" s="471"/>
      <c r="F89" s="471"/>
      <c r="G89" s="471"/>
      <c r="H89" s="471"/>
      <c r="I89" s="471"/>
      <c r="J89" s="471"/>
      <c r="K89" s="471"/>
      <c r="L89" s="471"/>
      <c r="M89" s="471"/>
      <c r="N89" s="471"/>
      <c r="O89" s="255"/>
    </row>
    <row r="90" spans="2:15" hidden="1" outlineLevel="2" x14ac:dyDescent="0.3">
      <c r="B90" s="509">
        <v>1</v>
      </c>
      <c r="C90" s="22" t="s">
        <v>449</v>
      </c>
      <c r="D90" s="22" t="s">
        <v>450</v>
      </c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55"/>
    </row>
    <row r="91" spans="2:15" hidden="1" outlineLevel="2" x14ac:dyDescent="0.3">
      <c r="B91" s="509">
        <v>2</v>
      </c>
      <c r="C91" s="22" t="s">
        <v>451</v>
      </c>
      <c r="D91" s="22" t="s">
        <v>450</v>
      </c>
      <c r="E91" s="249"/>
      <c r="F91" s="249"/>
      <c r="G91" s="249"/>
      <c r="H91" s="249"/>
      <c r="I91" s="249"/>
      <c r="J91" s="249"/>
      <c r="K91" s="249"/>
      <c r="L91" s="249"/>
      <c r="M91" s="249"/>
      <c r="N91" s="471"/>
      <c r="O91" s="255"/>
    </row>
    <row r="92" spans="2:15" hidden="1" outlineLevel="2" x14ac:dyDescent="0.3">
      <c r="B92" s="509">
        <v>3</v>
      </c>
      <c r="C92" s="22" t="s">
        <v>452</v>
      </c>
      <c r="D92" s="22" t="s">
        <v>450</v>
      </c>
      <c r="E92" s="249"/>
      <c r="F92" s="249"/>
      <c r="G92" s="249"/>
      <c r="H92" s="249"/>
      <c r="I92" s="249"/>
      <c r="J92" s="249"/>
      <c r="K92" s="249"/>
      <c r="L92" s="249"/>
      <c r="M92" s="471"/>
      <c r="N92" s="471"/>
      <c r="O92" s="255"/>
    </row>
    <row r="93" spans="2:15" hidden="1" outlineLevel="2" x14ac:dyDescent="0.3">
      <c r="B93" s="509">
        <v>4</v>
      </c>
      <c r="C93" s="22" t="s">
        <v>453</v>
      </c>
      <c r="D93" s="22" t="s">
        <v>450</v>
      </c>
      <c r="E93" s="249"/>
      <c r="F93" s="249"/>
      <c r="G93" s="249"/>
      <c r="H93" s="249"/>
      <c r="I93" s="249"/>
      <c r="J93" s="249"/>
      <c r="K93" s="249"/>
      <c r="L93" s="471"/>
      <c r="M93" s="471"/>
      <c r="N93" s="471"/>
      <c r="O93" s="255"/>
    </row>
    <row r="94" spans="2:15" hidden="1" outlineLevel="2" x14ac:dyDescent="0.3">
      <c r="B94" s="509">
        <v>5</v>
      </c>
      <c r="C94" s="22" t="s">
        <v>454</v>
      </c>
      <c r="D94" s="22" t="s">
        <v>450</v>
      </c>
      <c r="E94" s="249"/>
      <c r="F94" s="249"/>
      <c r="G94" s="249"/>
      <c r="H94" s="249"/>
      <c r="I94" s="249"/>
      <c r="J94" s="249"/>
      <c r="K94" s="471"/>
      <c r="L94" s="471"/>
      <c r="M94" s="471"/>
      <c r="N94" s="471"/>
      <c r="O94" s="255"/>
    </row>
    <row r="95" spans="2:15" hidden="1" outlineLevel="2" x14ac:dyDescent="0.3">
      <c r="B95" s="509">
        <v>6</v>
      </c>
      <c r="C95" s="22" t="s">
        <v>455</v>
      </c>
      <c r="D95" s="22" t="s">
        <v>450</v>
      </c>
      <c r="E95" s="249"/>
      <c r="F95" s="249"/>
      <c r="G95" s="249"/>
      <c r="H95" s="249"/>
      <c r="I95" s="249"/>
      <c r="J95" s="471"/>
      <c r="K95" s="471"/>
      <c r="L95" s="471"/>
      <c r="M95" s="471"/>
      <c r="N95" s="471"/>
      <c r="O95" s="255"/>
    </row>
    <row r="96" spans="2:15" hidden="1" outlineLevel="2" x14ac:dyDescent="0.3">
      <c r="B96" s="509">
        <v>7</v>
      </c>
      <c r="C96" s="22" t="s">
        <v>456</v>
      </c>
      <c r="D96" s="22" t="s">
        <v>450</v>
      </c>
      <c r="E96" s="249"/>
      <c r="F96" s="249"/>
      <c r="G96" s="249"/>
      <c r="H96" s="249"/>
      <c r="I96" s="471"/>
      <c r="J96" s="471"/>
      <c r="K96" s="471"/>
      <c r="L96" s="471"/>
      <c r="M96" s="471"/>
      <c r="N96" s="471"/>
      <c r="O96" s="255"/>
    </row>
    <row r="97" spans="1:15" hidden="1" outlineLevel="2" x14ac:dyDescent="0.3">
      <c r="B97" s="509">
        <v>8</v>
      </c>
      <c r="C97" s="22" t="s">
        <v>457</v>
      </c>
      <c r="D97" s="22" t="s">
        <v>450</v>
      </c>
      <c r="E97" s="249"/>
      <c r="F97" s="249"/>
      <c r="G97" s="249"/>
      <c r="H97" s="471"/>
      <c r="I97" s="471"/>
      <c r="J97" s="471"/>
      <c r="K97" s="471"/>
      <c r="L97" s="471"/>
      <c r="M97" s="471"/>
      <c r="N97" s="471"/>
      <c r="O97" s="255"/>
    </row>
    <row r="98" spans="1:15" hidden="1" outlineLevel="2" x14ac:dyDescent="0.3">
      <c r="B98" s="509">
        <v>9</v>
      </c>
      <c r="C98" s="22" t="s">
        <v>458</v>
      </c>
      <c r="D98" s="22" t="s">
        <v>450</v>
      </c>
      <c r="E98" s="249"/>
      <c r="F98" s="249"/>
      <c r="G98" s="471"/>
      <c r="H98" s="471"/>
      <c r="I98" s="471"/>
      <c r="J98" s="471"/>
      <c r="K98" s="471"/>
      <c r="L98" s="471"/>
      <c r="M98" s="471"/>
      <c r="N98" s="471"/>
      <c r="O98" s="255"/>
    </row>
    <row r="99" spans="1:15" hidden="1" outlineLevel="2" x14ac:dyDescent="0.3">
      <c r="B99" s="509">
        <v>10</v>
      </c>
      <c r="C99" s="22" t="s">
        <v>459</v>
      </c>
      <c r="D99" s="22" t="s">
        <v>450</v>
      </c>
      <c r="E99" s="249"/>
      <c r="F99" s="471"/>
      <c r="G99" s="471"/>
      <c r="H99" s="471"/>
      <c r="I99" s="471"/>
      <c r="J99" s="471"/>
      <c r="K99" s="471"/>
      <c r="L99" s="471"/>
      <c r="M99" s="471"/>
      <c r="N99" s="471"/>
      <c r="O99" s="255"/>
    </row>
    <row r="100" spans="1:15" hidden="1" outlineLevel="2" x14ac:dyDescent="0.3">
      <c r="B100" s="509">
        <v>11</v>
      </c>
      <c r="C100" s="22" t="s">
        <v>467</v>
      </c>
      <c r="D100" s="22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50"/>
    </row>
    <row r="101" spans="1:15" hidden="1" outlineLevel="2" x14ac:dyDescent="0.3">
      <c r="B101" s="509">
        <v>12</v>
      </c>
      <c r="C101" s="22" t="s">
        <v>461</v>
      </c>
      <c r="D101" s="22"/>
      <c r="E101" s="579"/>
      <c r="F101" s="580"/>
      <c r="G101" s="580"/>
      <c r="H101" s="580"/>
      <c r="I101" s="580"/>
      <c r="J101" s="580"/>
      <c r="K101" s="580"/>
      <c r="L101" s="580"/>
      <c r="M101" s="580"/>
      <c r="N101" s="580"/>
      <c r="O101" s="249"/>
    </row>
    <row r="102" spans="1:15" hidden="1" outlineLevel="2" x14ac:dyDescent="0.3">
      <c r="B102" s="509">
        <v>13</v>
      </c>
      <c r="C102" s="208" t="s">
        <v>468</v>
      </c>
      <c r="D102" s="22" t="s">
        <v>463</v>
      </c>
      <c r="E102" s="249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</row>
    <row r="103" spans="1:15" ht="14.5" hidden="1" outlineLevel="2" thickBot="1" x14ac:dyDescent="0.35">
      <c r="B103" s="490">
        <v>14</v>
      </c>
      <c r="C103" s="216" t="s">
        <v>469</v>
      </c>
      <c r="D103" s="216" t="s">
        <v>465</v>
      </c>
      <c r="E103" s="188">
        <f>E99+E102</f>
        <v>0</v>
      </c>
      <c r="F103" s="188">
        <f>F98+F102</f>
        <v>0</v>
      </c>
      <c r="G103" s="188">
        <f>G97+G102</f>
        <v>0</v>
      </c>
      <c r="H103" s="188">
        <f>H96+H102</f>
        <v>0</v>
      </c>
      <c r="I103" s="188">
        <f>I95+I102</f>
        <v>0</v>
      </c>
      <c r="J103" s="188">
        <f>J94+J102</f>
        <v>0</v>
      </c>
      <c r="K103" s="188">
        <f>K93+K102</f>
        <v>0</v>
      </c>
      <c r="L103" s="188">
        <f>L92+L102</f>
        <v>0</v>
      </c>
      <c r="M103" s="188">
        <f>M91+M102</f>
        <v>0</v>
      </c>
      <c r="N103" s="188">
        <f>N90+N102</f>
        <v>0</v>
      </c>
      <c r="O103" s="377">
        <f>SUM(O100:O102)</f>
        <v>0</v>
      </c>
    </row>
    <row r="104" spans="1:15" hidden="1" outlineLevel="2" x14ac:dyDescent="0.3"/>
    <row r="105" spans="1:15" s="315" customFormat="1" ht="16" hidden="1" outlineLevel="1" thickBot="1" x14ac:dyDescent="0.4">
      <c r="A105" s="9"/>
      <c r="B105" s="488"/>
      <c r="C105" s="468">
        <f>C85-1</f>
        <v>2020</v>
      </c>
      <c r="D105" s="366"/>
    </row>
    <row r="106" spans="1:15" s="315" customFormat="1" ht="15" hidden="1" customHeight="1" outlineLevel="2" x14ac:dyDescent="0.3">
      <c r="B106" s="650" t="str">
        <f>"Underwriting year "&amp;J106</f>
        <v>Underwriting year 2020</v>
      </c>
      <c r="C106" s="686"/>
      <c r="D106" s="681" t="s">
        <v>144</v>
      </c>
      <c r="E106" s="679">
        <f t="shared" ref="E106:L106" si="7">F106-1</f>
        <v>2015</v>
      </c>
      <c r="F106" s="679">
        <f t="shared" si="7"/>
        <v>2016</v>
      </c>
      <c r="G106" s="679">
        <f t="shared" si="7"/>
        <v>2017</v>
      </c>
      <c r="H106" s="679">
        <f t="shared" si="7"/>
        <v>2018</v>
      </c>
      <c r="I106" s="679">
        <f t="shared" si="7"/>
        <v>2019</v>
      </c>
      <c r="J106" s="679">
        <f t="shared" si="7"/>
        <v>2020</v>
      </c>
      <c r="K106" s="679">
        <f t="shared" si="7"/>
        <v>2021</v>
      </c>
      <c r="L106" s="679">
        <f t="shared" si="7"/>
        <v>2022</v>
      </c>
      <c r="M106" s="679">
        <f>N106-1</f>
        <v>2023</v>
      </c>
      <c r="N106" s="679">
        <f>'Key inputs'!C31</f>
        <v>2024</v>
      </c>
      <c r="O106" s="646" t="s">
        <v>46</v>
      </c>
    </row>
    <row r="107" spans="1:15" s="315" customFormat="1" ht="15" hidden="1" customHeight="1" outlineLevel="2" x14ac:dyDescent="0.3">
      <c r="B107" s="654"/>
      <c r="C107" s="688"/>
      <c r="D107" s="702"/>
      <c r="E107" s="615"/>
      <c r="F107" s="615"/>
      <c r="G107" s="615"/>
      <c r="H107" s="615"/>
      <c r="I107" s="615"/>
      <c r="J107" s="615"/>
      <c r="K107" s="615"/>
      <c r="L107" s="615"/>
      <c r="M107" s="615"/>
      <c r="N107" s="615"/>
      <c r="O107" s="648"/>
    </row>
    <row r="108" spans="1:15" s="315" customFormat="1" hidden="1" outlineLevel="2" x14ac:dyDescent="0.3">
      <c r="B108" s="699"/>
      <c r="C108" s="630"/>
      <c r="D108" s="420"/>
      <c r="E108" s="316" t="s">
        <v>146</v>
      </c>
      <c r="F108" s="316" t="s">
        <v>147</v>
      </c>
      <c r="G108" s="316" t="s">
        <v>148</v>
      </c>
      <c r="H108" s="316" t="s">
        <v>149</v>
      </c>
      <c r="I108" s="316" t="s">
        <v>150</v>
      </c>
      <c r="J108" s="316" t="s">
        <v>151</v>
      </c>
      <c r="K108" s="316" t="s">
        <v>152</v>
      </c>
      <c r="L108" s="316" t="s">
        <v>346</v>
      </c>
      <c r="M108" s="316" t="s">
        <v>347</v>
      </c>
      <c r="N108" s="316" t="s">
        <v>348</v>
      </c>
      <c r="O108" s="329" t="s">
        <v>349</v>
      </c>
    </row>
    <row r="109" spans="1:15" hidden="1" outlineLevel="2" x14ac:dyDescent="0.3">
      <c r="A109" s="315"/>
      <c r="B109" s="509"/>
      <c r="C109" s="22" t="s">
        <v>466</v>
      </c>
      <c r="D109" s="144"/>
      <c r="E109" s="471"/>
      <c r="F109" s="471"/>
      <c r="G109" s="471"/>
      <c r="H109" s="471"/>
      <c r="I109" s="471"/>
      <c r="J109" s="471"/>
      <c r="K109" s="471"/>
      <c r="L109" s="471"/>
      <c r="M109" s="471"/>
      <c r="N109" s="471"/>
      <c r="O109" s="255"/>
    </row>
    <row r="110" spans="1:15" hidden="1" outlineLevel="2" x14ac:dyDescent="0.3">
      <c r="B110" s="509">
        <v>1</v>
      </c>
      <c r="C110" s="22" t="s">
        <v>449</v>
      </c>
      <c r="D110" s="22" t="s">
        <v>450</v>
      </c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255"/>
    </row>
    <row r="111" spans="1:15" hidden="1" outlineLevel="2" x14ac:dyDescent="0.3">
      <c r="B111" s="509">
        <v>2</v>
      </c>
      <c r="C111" s="22" t="s">
        <v>451</v>
      </c>
      <c r="D111" s="22" t="s">
        <v>450</v>
      </c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55"/>
    </row>
    <row r="112" spans="1:15" hidden="1" outlineLevel="2" x14ac:dyDescent="0.3">
      <c r="B112" s="509">
        <v>3</v>
      </c>
      <c r="C112" s="22" t="s">
        <v>452</v>
      </c>
      <c r="D112" s="22" t="s">
        <v>450</v>
      </c>
      <c r="E112" s="249"/>
      <c r="F112" s="249"/>
      <c r="G112" s="249"/>
      <c r="H112" s="249"/>
      <c r="I112" s="249"/>
      <c r="J112" s="249"/>
      <c r="K112" s="249"/>
      <c r="L112" s="249"/>
      <c r="M112" s="471"/>
      <c r="N112" s="471"/>
      <c r="O112" s="255"/>
    </row>
    <row r="113" spans="1:15" hidden="1" outlineLevel="2" x14ac:dyDescent="0.3">
      <c r="B113" s="509">
        <v>4</v>
      </c>
      <c r="C113" s="22" t="s">
        <v>453</v>
      </c>
      <c r="D113" s="22" t="s">
        <v>450</v>
      </c>
      <c r="E113" s="249"/>
      <c r="F113" s="249"/>
      <c r="G113" s="249"/>
      <c r="H113" s="249"/>
      <c r="I113" s="249"/>
      <c r="J113" s="249"/>
      <c r="K113" s="249"/>
      <c r="L113" s="471"/>
      <c r="M113" s="471"/>
      <c r="N113" s="471"/>
      <c r="O113" s="255"/>
    </row>
    <row r="114" spans="1:15" hidden="1" outlineLevel="2" x14ac:dyDescent="0.3">
      <c r="B114" s="509">
        <v>5</v>
      </c>
      <c r="C114" s="22" t="s">
        <v>454</v>
      </c>
      <c r="D114" s="22" t="s">
        <v>450</v>
      </c>
      <c r="E114" s="249"/>
      <c r="F114" s="249"/>
      <c r="G114" s="249"/>
      <c r="H114" s="249"/>
      <c r="I114" s="249"/>
      <c r="J114" s="249"/>
      <c r="K114" s="471"/>
      <c r="L114" s="471"/>
      <c r="M114" s="471"/>
      <c r="N114" s="471"/>
      <c r="O114" s="255"/>
    </row>
    <row r="115" spans="1:15" hidden="1" outlineLevel="2" x14ac:dyDescent="0.3">
      <c r="B115" s="509">
        <v>6</v>
      </c>
      <c r="C115" s="22" t="s">
        <v>455</v>
      </c>
      <c r="D115" s="22" t="s">
        <v>450</v>
      </c>
      <c r="E115" s="249"/>
      <c r="F115" s="249"/>
      <c r="G115" s="249"/>
      <c r="H115" s="249"/>
      <c r="I115" s="249"/>
      <c r="J115" s="471"/>
      <c r="K115" s="471"/>
      <c r="L115" s="471"/>
      <c r="M115" s="471"/>
      <c r="N115" s="471"/>
      <c r="O115" s="255"/>
    </row>
    <row r="116" spans="1:15" hidden="1" outlineLevel="2" x14ac:dyDescent="0.3">
      <c r="B116" s="509">
        <v>7</v>
      </c>
      <c r="C116" s="22" t="s">
        <v>456</v>
      </c>
      <c r="D116" s="22" t="s">
        <v>450</v>
      </c>
      <c r="E116" s="249"/>
      <c r="F116" s="249"/>
      <c r="G116" s="249"/>
      <c r="H116" s="249"/>
      <c r="I116" s="471"/>
      <c r="J116" s="471"/>
      <c r="K116" s="471"/>
      <c r="L116" s="471"/>
      <c r="M116" s="471"/>
      <c r="N116" s="471"/>
      <c r="O116" s="255"/>
    </row>
    <row r="117" spans="1:15" hidden="1" outlineLevel="2" x14ac:dyDescent="0.3">
      <c r="B117" s="509">
        <v>8</v>
      </c>
      <c r="C117" s="22" t="s">
        <v>457</v>
      </c>
      <c r="D117" s="22" t="s">
        <v>450</v>
      </c>
      <c r="E117" s="249"/>
      <c r="F117" s="249"/>
      <c r="G117" s="249"/>
      <c r="H117" s="471"/>
      <c r="I117" s="471"/>
      <c r="J117" s="471"/>
      <c r="K117" s="471"/>
      <c r="L117" s="471"/>
      <c r="M117" s="471"/>
      <c r="N117" s="471"/>
      <c r="O117" s="255"/>
    </row>
    <row r="118" spans="1:15" hidden="1" outlineLevel="2" x14ac:dyDescent="0.3">
      <c r="B118" s="509">
        <v>9</v>
      </c>
      <c r="C118" s="22" t="s">
        <v>458</v>
      </c>
      <c r="D118" s="22" t="s">
        <v>450</v>
      </c>
      <c r="E118" s="249"/>
      <c r="F118" s="249"/>
      <c r="G118" s="471"/>
      <c r="H118" s="471"/>
      <c r="I118" s="471"/>
      <c r="J118" s="471"/>
      <c r="K118" s="471"/>
      <c r="L118" s="471"/>
      <c r="M118" s="471"/>
      <c r="N118" s="471"/>
      <c r="O118" s="255"/>
    </row>
    <row r="119" spans="1:15" hidden="1" outlineLevel="2" x14ac:dyDescent="0.3">
      <c r="B119" s="509">
        <v>10</v>
      </c>
      <c r="C119" s="22" t="s">
        <v>459</v>
      </c>
      <c r="D119" s="22" t="s">
        <v>450</v>
      </c>
      <c r="E119" s="249"/>
      <c r="F119" s="471"/>
      <c r="G119" s="471"/>
      <c r="H119" s="471"/>
      <c r="I119" s="471"/>
      <c r="J119" s="471"/>
      <c r="K119" s="471"/>
      <c r="L119" s="471"/>
      <c r="M119" s="471"/>
      <c r="N119" s="471"/>
      <c r="O119" s="255"/>
    </row>
    <row r="120" spans="1:15" hidden="1" outlineLevel="2" x14ac:dyDescent="0.3">
      <c r="B120" s="509">
        <v>11</v>
      </c>
      <c r="C120" s="22" t="s">
        <v>467</v>
      </c>
      <c r="D120" s="22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250"/>
    </row>
    <row r="121" spans="1:15" hidden="1" outlineLevel="2" x14ac:dyDescent="0.3">
      <c r="B121" s="509">
        <v>12</v>
      </c>
      <c r="C121" s="22" t="s">
        <v>461</v>
      </c>
      <c r="D121" s="22"/>
      <c r="E121" s="579"/>
      <c r="F121" s="580"/>
      <c r="G121" s="580"/>
      <c r="H121" s="580"/>
      <c r="I121" s="580"/>
      <c r="J121" s="580"/>
      <c r="K121" s="580"/>
      <c r="L121" s="580"/>
      <c r="M121" s="580"/>
      <c r="N121" s="580"/>
      <c r="O121" s="249"/>
    </row>
    <row r="122" spans="1:15" hidden="1" outlineLevel="2" x14ac:dyDescent="0.3">
      <c r="B122" s="509">
        <v>13</v>
      </c>
      <c r="C122" s="208" t="s">
        <v>468</v>
      </c>
      <c r="D122" s="22" t="s">
        <v>463</v>
      </c>
      <c r="E122" s="249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</row>
    <row r="123" spans="1:15" ht="14.5" hidden="1" outlineLevel="2" thickBot="1" x14ac:dyDescent="0.35">
      <c r="B123" s="490">
        <v>14</v>
      </c>
      <c r="C123" s="216" t="s">
        <v>469</v>
      </c>
      <c r="D123" s="216" t="s">
        <v>465</v>
      </c>
      <c r="E123" s="188">
        <f>E119+E122</f>
        <v>0</v>
      </c>
      <c r="F123" s="188">
        <f>F118+F122</f>
        <v>0</v>
      </c>
      <c r="G123" s="188">
        <f>G117+G122</f>
        <v>0</v>
      </c>
      <c r="H123" s="188">
        <f>H116+H122</f>
        <v>0</v>
      </c>
      <c r="I123" s="188">
        <f>I115+I122</f>
        <v>0</v>
      </c>
      <c r="J123" s="188">
        <f>J114+J122</f>
        <v>0</v>
      </c>
      <c r="K123" s="188">
        <f>K113+K122</f>
        <v>0</v>
      </c>
      <c r="L123" s="188">
        <f>L112+L122</f>
        <v>0</v>
      </c>
      <c r="M123" s="188">
        <f>M111+M122</f>
        <v>0</v>
      </c>
      <c r="N123" s="188">
        <f>N110+N122</f>
        <v>0</v>
      </c>
      <c r="O123" s="377">
        <f>SUM(O120:O122)</f>
        <v>0</v>
      </c>
    </row>
    <row r="124" spans="1:15" hidden="1" outlineLevel="2" x14ac:dyDescent="0.3"/>
    <row r="125" spans="1:15" s="315" customFormat="1" ht="16" hidden="1" outlineLevel="1" thickBot="1" x14ac:dyDescent="0.4">
      <c r="A125" s="9"/>
      <c r="B125" s="488"/>
      <c r="C125" s="468">
        <f>C105-1</f>
        <v>2019</v>
      </c>
      <c r="D125" s="366"/>
    </row>
    <row r="126" spans="1:15" s="315" customFormat="1" ht="15" hidden="1" customHeight="1" outlineLevel="2" x14ac:dyDescent="0.3">
      <c r="B126" s="650" t="str">
        <f>"Underwriting year "&amp;I126</f>
        <v>Underwriting year 2019</v>
      </c>
      <c r="C126" s="686"/>
      <c r="D126" s="681" t="s">
        <v>144</v>
      </c>
      <c r="E126" s="679">
        <f t="shared" ref="E126:L126" si="8">F126-1</f>
        <v>2015</v>
      </c>
      <c r="F126" s="679">
        <f t="shared" si="8"/>
        <v>2016</v>
      </c>
      <c r="G126" s="679">
        <f t="shared" si="8"/>
        <v>2017</v>
      </c>
      <c r="H126" s="679">
        <f t="shared" si="8"/>
        <v>2018</v>
      </c>
      <c r="I126" s="679">
        <f t="shared" si="8"/>
        <v>2019</v>
      </c>
      <c r="J126" s="679">
        <f t="shared" si="8"/>
        <v>2020</v>
      </c>
      <c r="K126" s="679">
        <f t="shared" si="8"/>
        <v>2021</v>
      </c>
      <c r="L126" s="679">
        <f t="shared" si="8"/>
        <v>2022</v>
      </c>
      <c r="M126" s="679">
        <f>N126-1</f>
        <v>2023</v>
      </c>
      <c r="N126" s="679">
        <f>'Key inputs'!C31</f>
        <v>2024</v>
      </c>
      <c r="O126" s="646" t="s">
        <v>46</v>
      </c>
    </row>
    <row r="127" spans="1:15" s="315" customFormat="1" ht="15" hidden="1" customHeight="1" outlineLevel="2" x14ac:dyDescent="0.3">
      <c r="B127" s="654"/>
      <c r="C127" s="688"/>
      <c r="D127" s="702"/>
      <c r="E127" s="615"/>
      <c r="F127" s="615"/>
      <c r="G127" s="615"/>
      <c r="H127" s="615"/>
      <c r="I127" s="615"/>
      <c r="J127" s="615"/>
      <c r="K127" s="615"/>
      <c r="L127" s="615"/>
      <c r="M127" s="615"/>
      <c r="N127" s="615"/>
      <c r="O127" s="648"/>
    </row>
    <row r="128" spans="1:15" s="315" customFormat="1" hidden="1" outlineLevel="2" x14ac:dyDescent="0.3">
      <c r="B128" s="507"/>
      <c r="C128" s="465"/>
      <c r="D128" s="420"/>
      <c r="E128" s="316" t="s">
        <v>146</v>
      </c>
      <c r="F128" s="316" t="s">
        <v>147</v>
      </c>
      <c r="G128" s="316" t="s">
        <v>148</v>
      </c>
      <c r="H128" s="316" t="s">
        <v>149</v>
      </c>
      <c r="I128" s="316" t="s">
        <v>150</v>
      </c>
      <c r="J128" s="316" t="s">
        <v>151</v>
      </c>
      <c r="K128" s="316" t="s">
        <v>152</v>
      </c>
      <c r="L128" s="316" t="s">
        <v>346</v>
      </c>
      <c r="M128" s="316" t="s">
        <v>347</v>
      </c>
      <c r="N128" s="316" t="s">
        <v>348</v>
      </c>
      <c r="O128" s="329" t="s">
        <v>349</v>
      </c>
    </row>
    <row r="129" spans="1:15" hidden="1" outlineLevel="2" x14ac:dyDescent="0.3">
      <c r="A129" s="315"/>
      <c r="B129" s="509"/>
      <c r="C129" s="22" t="s">
        <v>466</v>
      </c>
      <c r="D129" s="144"/>
      <c r="E129" s="471"/>
      <c r="F129" s="471"/>
      <c r="G129" s="471"/>
      <c r="H129" s="471"/>
      <c r="I129" s="471"/>
      <c r="J129" s="471"/>
      <c r="K129" s="471"/>
      <c r="L129" s="471"/>
      <c r="M129" s="471"/>
      <c r="N129" s="471"/>
      <c r="O129" s="255"/>
    </row>
    <row r="130" spans="1:15" hidden="1" outlineLevel="2" x14ac:dyDescent="0.3">
      <c r="B130" s="509">
        <v>1</v>
      </c>
      <c r="C130" s="22" t="s">
        <v>449</v>
      </c>
      <c r="D130" s="22" t="s">
        <v>450</v>
      </c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55"/>
    </row>
    <row r="131" spans="1:15" hidden="1" outlineLevel="2" x14ac:dyDescent="0.3">
      <c r="B131" s="509">
        <v>2</v>
      </c>
      <c r="C131" s="22" t="s">
        <v>451</v>
      </c>
      <c r="D131" s="22" t="s">
        <v>450</v>
      </c>
      <c r="E131" s="249"/>
      <c r="F131" s="249"/>
      <c r="G131" s="249"/>
      <c r="H131" s="249"/>
      <c r="I131" s="249"/>
      <c r="J131" s="249"/>
      <c r="K131" s="249"/>
      <c r="L131" s="249"/>
      <c r="M131" s="249"/>
      <c r="N131" s="471"/>
      <c r="O131" s="255"/>
    </row>
    <row r="132" spans="1:15" hidden="1" outlineLevel="2" x14ac:dyDescent="0.3">
      <c r="B132" s="509">
        <v>3</v>
      </c>
      <c r="C132" s="22" t="s">
        <v>452</v>
      </c>
      <c r="D132" s="22" t="s">
        <v>450</v>
      </c>
      <c r="E132" s="249"/>
      <c r="F132" s="249"/>
      <c r="G132" s="249"/>
      <c r="H132" s="249"/>
      <c r="I132" s="249"/>
      <c r="J132" s="249"/>
      <c r="K132" s="249"/>
      <c r="L132" s="249"/>
      <c r="M132" s="471"/>
      <c r="N132" s="471"/>
      <c r="O132" s="255"/>
    </row>
    <row r="133" spans="1:15" hidden="1" outlineLevel="2" x14ac:dyDescent="0.3">
      <c r="B133" s="509">
        <v>4</v>
      </c>
      <c r="C133" s="22" t="s">
        <v>453</v>
      </c>
      <c r="D133" s="22" t="s">
        <v>450</v>
      </c>
      <c r="E133" s="249"/>
      <c r="F133" s="249"/>
      <c r="G133" s="249"/>
      <c r="H133" s="249"/>
      <c r="I133" s="249"/>
      <c r="J133" s="249"/>
      <c r="K133" s="249"/>
      <c r="L133" s="471"/>
      <c r="M133" s="471"/>
      <c r="N133" s="471"/>
      <c r="O133" s="255"/>
    </row>
    <row r="134" spans="1:15" hidden="1" outlineLevel="2" x14ac:dyDescent="0.3">
      <c r="B134" s="509">
        <v>5</v>
      </c>
      <c r="C134" s="22" t="s">
        <v>454</v>
      </c>
      <c r="D134" s="22" t="s">
        <v>450</v>
      </c>
      <c r="E134" s="249"/>
      <c r="F134" s="249"/>
      <c r="G134" s="249"/>
      <c r="H134" s="249"/>
      <c r="I134" s="249"/>
      <c r="J134" s="249"/>
      <c r="K134" s="471"/>
      <c r="L134" s="471"/>
      <c r="M134" s="471"/>
      <c r="N134" s="471"/>
      <c r="O134" s="255"/>
    </row>
    <row r="135" spans="1:15" hidden="1" outlineLevel="2" x14ac:dyDescent="0.3">
      <c r="B135" s="509">
        <v>6</v>
      </c>
      <c r="C135" s="22" t="s">
        <v>455</v>
      </c>
      <c r="D135" s="22" t="s">
        <v>450</v>
      </c>
      <c r="E135" s="249"/>
      <c r="F135" s="249"/>
      <c r="G135" s="249"/>
      <c r="H135" s="249"/>
      <c r="I135" s="249"/>
      <c r="J135" s="471"/>
      <c r="K135" s="471"/>
      <c r="L135" s="471"/>
      <c r="M135" s="471"/>
      <c r="N135" s="471"/>
      <c r="O135" s="255"/>
    </row>
    <row r="136" spans="1:15" hidden="1" outlineLevel="2" x14ac:dyDescent="0.3">
      <c r="B136" s="509">
        <v>7</v>
      </c>
      <c r="C136" s="22" t="s">
        <v>456</v>
      </c>
      <c r="D136" s="22" t="s">
        <v>450</v>
      </c>
      <c r="E136" s="249"/>
      <c r="F136" s="249"/>
      <c r="G136" s="249"/>
      <c r="H136" s="249"/>
      <c r="I136" s="471"/>
      <c r="J136" s="471"/>
      <c r="K136" s="471"/>
      <c r="L136" s="471"/>
      <c r="M136" s="471"/>
      <c r="N136" s="471"/>
      <c r="O136" s="255"/>
    </row>
    <row r="137" spans="1:15" hidden="1" outlineLevel="2" x14ac:dyDescent="0.3">
      <c r="B137" s="509">
        <v>8</v>
      </c>
      <c r="C137" s="22" t="s">
        <v>457</v>
      </c>
      <c r="D137" s="22" t="s">
        <v>450</v>
      </c>
      <c r="E137" s="249"/>
      <c r="F137" s="249"/>
      <c r="G137" s="249"/>
      <c r="H137" s="471"/>
      <c r="I137" s="471"/>
      <c r="J137" s="471"/>
      <c r="K137" s="471"/>
      <c r="L137" s="471"/>
      <c r="M137" s="471"/>
      <c r="N137" s="471"/>
      <c r="O137" s="255"/>
    </row>
    <row r="138" spans="1:15" hidden="1" outlineLevel="2" x14ac:dyDescent="0.3">
      <c r="B138" s="509">
        <v>9</v>
      </c>
      <c r="C138" s="22" t="s">
        <v>458</v>
      </c>
      <c r="D138" s="22" t="s">
        <v>450</v>
      </c>
      <c r="E138" s="249"/>
      <c r="F138" s="249"/>
      <c r="G138" s="471"/>
      <c r="H138" s="471"/>
      <c r="I138" s="471"/>
      <c r="J138" s="471"/>
      <c r="K138" s="471"/>
      <c r="L138" s="471"/>
      <c r="M138" s="471"/>
      <c r="N138" s="471"/>
      <c r="O138" s="255"/>
    </row>
    <row r="139" spans="1:15" hidden="1" outlineLevel="2" x14ac:dyDescent="0.3">
      <c r="B139" s="509">
        <v>10</v>
      </c>
      <c r="C139" s="22" t="s">
        <v>459</v>
      </c>
      <c r="D139" s="22" t="s">
        <v>450</v>
      </c>
      <c r="E139" s="249"/>
      <c r="F139" s="471"/>
      <c r="G139" s="471"/>
      <c r="H139" s="471"/>
      <c r="I139" s="471"/>
      <c r="J139" s="471"/>
      <c r="K139" s="471"/>
      <c r="L139" s="471"/>
      <c r="M139" s="471"/>
      <c r="N139" s="471"/>
      <c r="O139" s="255"/>
    </row>
    <row r="140" spans="1:15" hidden="1" outlineLevel="2" x14ac:dyDescent="0.3">
      <c r="B140" s="509">
        <v>11</v>
      </c>
      <c r="C140" s="22" t="s">
        <v>467</v>
      </c>
      <c r="D140" s="22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250"/>
    </row>
    <row r="141" spans="1:15" hidden="1" outlineLevel="2" x14ac:dyDescent="0.3">
      <c r="B141" s="509">
        <v>12</v>
      </c>
      <c r="C141" s="22" t="s">
        <v>461</v>
      </c>
      <c r="D141" s="22"/>
      <c r="E141" s="579"/>
      <c r="F141" s="580"/>
      <c r="G141" s="580"/>
      <c r="H141" s="580"/>
      <c r="I141" s="580"/>
      <c r="J141" s="580"/>
      <c r="K141" s="580"/>
      <c r="L141" s="580"/>
      <c r="M141" s="580"/>
      <c r="N141" s="580"/>
      <c r="O141" s="249"/>
    </row>
    <row r="142" spans="1:15" hidden="1" outlineLevel="2" x14ac:dyDescent="0.3">
      <c r="B142" s="509">
        <v>13</v>
      </c>
      <c r="C142" s="208" t="s">
        <v>468</v>
      </c>
      <c r="D142" s="22" t="s">
        <v>463</v>
      </c>
      <c r="E142" s="249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</row>
    <row r="143" spans="1:15" ht="14.5" hidden="1" outlineLevel="2" thickBot="1" x14ac:dyDescent="0.35">
      <c r="B143" s="490">
        <v>14</v>
      </c>
      <c r="C143" s="216" t="s">
        <v>469</v>
      </c>
      <c r="D143" s="216" t="s">
        <v>465</v>
      </c>
      <c r="E143" s="188">
        <f>E139+E142</f>
        <v>0</v>
      </c>
      <c r="F143" s="188">
        <f>F138+F142</f>
        <v>0</v>
      </c>
      <c r="G143" s="188">
        <f>G137+G142</f>
        <v>0</v>
      </c>
      <c r="H143" s="188">
        <f>H136+H142</f>
        <v>0</v>
      </c>
      <c r="I143" s="188">
        <f>I135+I142</f>
        <v>0</v>
      </c>
      <c r="J143" s="188">
        <f>J134+J142</f>
        <v>0</v>
      </c>
      <c r="K143" s="188">
        <f>K133+K142</f>
        <v>0</v>
      </c>
      <c r="L143" s="188">
        <f>L132+L142</f>
        <v>0</v>
      </c>
      <c r="M143" s="188">
        <f>M131+M142</f>
        <v>0</v>
      </c>
      <c r="N143" s="188">
        <f>N130+N142</f>
        <v>0</v>
      </c>
      <c r="O143" s="377">
        <f>SUM(O140:O142)</f>
        <v>0</v>
      </c>
    </row>
    <row r="144" spans="1:15" hidden="1" outlineLevel="2" x14ac:dyDescent="0.3"/>
    <row r="145" spans="1:15" s="315" customFormat="1" ht="16" hidden="1" outlineLevel="1" thickBot="1" x14ac:dyDescent="0.4">
      <c r="A145" s="9"/>
      <c r="B145" s="488"/>
      <c r="C145" s="468">
        <f>C125-1</f>
        <v>2018</v>
      </c>
      <c r="D145" s="366"/>
    </row>
    <row r="146" spans="1:15" s="315" customFormat="1" ht="15" hidden="1" customHeight="1" outlineLevel="2" x14ac:dyDescent="0.3">
      <c r="B146" s="650" t="str">
        <f>"Underwriting year "&amp;H146</f>
        <v>Underwriting year 2018</v>
      </c>
      <c r="C146" s="686"/>
      <c r="D146" s="681" t="s">
        <v>144</v>
      </c>
      <c r="E146" s="679">
        <f t="shared" ref="E146:L146" si="9">F146-1</f>
        <v>2015</v>
      </c>
      <c r="F146" s="679">
        <f t="shared" si="9"/>
        <v>2016</v>
      </c>
      <c r="G146" s="679">
        <f t="shared" si="9"/>
        <v>2017</v>
      </c>
      <c r="H146" s="679">
        <f t="shared" si="9"/>
        <v>2018</v>
      </c>
      <c r="I146" s="679">
        <f t="shared" si="9"/>
        <v>2019</v>
      </c>
      <c r="J146" s="679">
        <f t="shared" si="9"/>
        <v>2020</v>
      </c>
      <c r="K146" s="679">
        <f t="shared" si="9"/>
        <v>2021</v>
      </c>
      <c r="L146" s="679">
        <f t="shared" si="9"/>
        <v>2022</v>
      </c>
      <c r="M146" s="679">
        <f>N146-1</f>
        <v>2023</v>
      </c>
      <c r="N146" s="679">
        <f>'Key inputs'!C31</f>
        <v>2024</v>
      </c>
      <c r="O146" s="646" t="s">
        <v>46</v>
      </c>
    </row>
    <row r="147" spans="1:15" s="315" customFormat="1" ht="15" hidden="1" customHeight="1" outlineLevel="2" x14ac:dyDescent="0.3">
      <c r="B147" s="654"/>
      <c r="C147" s="688"/>
      <c r="D147" s="702"/>
      <c r="E147" s="615"/>
      <c r="F147" s="615"/>
      <c r="G147" s="615"/>
      <c r="H147" s="615"/>
      <c r="I147" s="615"/>
      <c r="J147" s="615"/>
      <c r="K147" s="615"/>
      <c r="L147" s="615"/>
      <c r="M147" s="615"/>
      <c r="N147" s="615"/>
      <c r="O147" s="648"/>
    </row>
    <row r="148" spans="1:15" s="315" customFormat="1" hidden="1" outlineLevel="2" x14ac:dyDescent="0.3">
      <c r="B148" s="699"/>
      <c r="C148" s="630"/>
      <c r="D148" s="420"/>
      <c r="E148" s="316" t="s">
        <v>146</v>
      </c>
      <c r="F148" s="316" t="s">
        <v>147</v>
      </c>
      <c r="G148" s="316" t="s">
        <v>148</v>
      </c>
      <c r="H148" s="316" t="s">
        <v>149</v>
      </c>
      <c r="I148" s="316" t="s">
        <v>150</v>
      </c>
      <c r="J148" s="316" t="s">
        <v>151</v>
      </c>
      <c r="K148" s="316" t="s">
        <v>152</v>
      </c>
      <c r="L148" s="316" t="s">
        <v>346</v>
      </c>
      <c r="M148" s="316" t="s">
        <v>347</v>
      </c>
      <c r="N148" s="316" t="s">
        <v>348</v>
      </c>
      <c r="O148" s="329" t="s">
        <v>349</v>
      </c>
    </row>
    <row r="149" spans="1:15" hidden="1" outlineLevel="2" x14ac:dyDescent="0.3">
      <c r="A149" s="315"/>
      <c r="B149" s="509"/>
      <c r="C149" s="22" t="s">
        <v>466</v>
      </c>
      <c r="D149" s="144"/>
      <c r="E149" s="471"/>
      <c r="F149" s="471"/>
      <c r="G149" s="471"/>
      <c r="H149" s="471"/>
      <c r="I149" s="471"/>
      <c r="J149" s="471"/>
      <c r="K149" s="471"/>
      <c r="L149" s="471"/>
      <c r="M149" s="471"/>
      <c r="N149" s="471"/>
      <c r="O149" s="255"/>
    </row>
    <row r="150" spans="1:15" hidden="1" outlineLevel="2" x14ac:dyDescent="0.3">
      <c r="B150" s="509">
        <v>1</v>
      </c>
      <c r="C150" s="22" t="s">
        <v>449</v>
      </c>
      <c r="D150" s="22" t="s">
        <v>450</v>
      </c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55"/>
    </row>
    <row r="151" spans="1:15" hidden="1" outlineLevel="2" x14ac:dyDescent="0.3">
      <c r="B151" s="509">
        <v>2</v>
      </c>
      <c r="C151" s="22" t="s">
        <v>451</v>
      </c>
      <c r="D151" s="22" t="s">
        <v>450</v>
      </c>
      <c r="E151" s="249"/>
      <c r="F151" s="249"/>
      <c r="G151" s="249"/>
      <c r="H151" s="249"/>
      <c r="I151" s="249"/>
      <c r="J151" s="249"/>
      <c r="K151" s="249"/>
      <c r="L151" s="249"/>
      <c r="M151" s="249"/>
      <c r="N151" s="471"/>
      <c r="O151" s="255"/>
    </row>
    <row r="152" spans="1:15" hidden="1" outlineLevel="2" x14ac:dyDescent="0.3">
      <c r="B152" s="509">
        <v>3</v>
      </c>
      <c r="C152" s="22" t="s">
        <v>452</v>
      </c>
      <c r="D152" s="22" t="s">
        <v>450</v>
      </c>
      <c r="E152" s="249"/>
      <c r="F152" s="249"/>
      <c r="G152" s="249"/>
      <c r="H152" s="249"/>
      <c r="I152" s="249"/>
      <c r="J152" s="249"/>
      <c r="K152" s="249"/>
      <c r="L152" s="249"/>
      <c r="M152" s="471"/>
      <c r="N152" s="471"/>
      <c r="O152" s="255"/>
    </row>
    <row r="153" spans="1:15" hidden="1" outlineLevel="2" x14ac:dyDescent="0.3">
      <c r="B153" s="509">
        <v>4</v>
      </c>
      <c r="C153" s="22" t="s">
        <v>453</v>
      </c>
      <c r="D153" s="22" t="s">
        <v>450</v>
      </c>
      <c r="E153" s="249"/>
      <c r="F153" s="249"/>
      <c r="G153" s="249"/>
      <c r="H153" s="249"/>
      <c r="I153" s="249"/>
      <c r="J153" s="249"/>
      <c r="K153" s="249"/>
      <c r="L153" s="471"/>
      <c r="M153" s="471"/>
      <c r="N153" s="471"/>
      <c r="O153" s="255"/>
    </row>
    <row r="154" spans="1:15" hidden="1" outlineLevel="2" x14ac:dyDescent="0.3">
      <c r="B154" s="509">
        <v>5</v>
      </c>
      <c r="C154" s="22" t="s">
        <v>454</v>
      </c>
      <c r="D154" s="22" t="s">
        <v>450</v>
      </c>
      <c r="E154" s="249"/>
      <c r="F154" s="249"/>
      <c r="G154" s="249"/>
      <c r="H154" s="249"/>
      <c r="I154" s="249"/>
      <c r="J154" s="249"/>
      <c r="K154" s="471"/>
      <c r="L154" s="471"/>
      <c r="M154" s="471"/>
      <c r="N154" s="471"/>
      <c r="O154" s="255"/>
    </row>
    <row r="155" spans="1:15" hidden="1" outlineLevel="2" x14ac:dyDescent="0.3">
      <c r="B155" s="509">
        <v>6</v>
      </c>
      <c r="C155" s="22" t="s">
        <v>455</v>
      </c>
      <c r="D155" s="22" t="s">
        <v>450</v>
      </c>
      <c r="E155" s="249"/>
      <c r="F155" s="249"/>
      <c r="G155" s="249"/>
      <c r="H155" s="249"/>
      <c r="I155" s="249"/>
      <c r="J155" s="471"/>
      <c r="K155" s="471"/>
      <c r="L155" s="471"/>
      <c r="M155" s="471"/>
      <c r="N155" s="471"/>
      <c r="O155" s="255"/>
    </row>
    <row r="156" spans="1:15" hidden="1" outlineLevel="2" x14ac:dyDescent="0.3">
      <c r="B156" s="509">
        <v>7</v>
      </c>
      <c r="C156" s="22" t="s">
        <v>456</v>
      </c>
      <c r="D156" s="22" t="s">
        <v>450</v>
      </c>
      <c r="E156" s="249"/>
      <c r="F156" s="249"/>
      <c r="G156" s="249"/>
      <c r="H156" s="249"/>
      <c r="I156" s="471"/>
      <c r="J156" s="471"/>
      <c r="K156" s="471"/>
      <c r="L156" s="471"/>
      <c r="M156" s="471"/>
      <c r="N156" s="471"/>
      <c r="O156" s="255"/>
    </row>
    <row r="157" spans="1:15" hidden="1" outlineLevel="2" x14ac:dyDescent="0.3">
      <c r="B157" s="509">
        <v>8</v>
      </c>
      <c r="C157" s="22" t="s">
        <v>457</v>
      </c>
      <c r="D157" s="22" t="s">
        <v>450</v>
      </c>
      <c r="E157" s="249"/>
      <c r="F157" s="249"/>
      <c r="G157" s="249"/>
      <c r="H157" s="471"/>
      <c r="I157" s="471"/>
      <c r="J157" s="471"/>
      <c r="K157" s="471"/>
      <c r="L157" s="471"/>
      <c r="M157" s="471"/>
      <c r="N157" s="471"/>
      <c r="O157" s="255"/>
    </row>
    <row r="158" spans="1:15" hidden="1" outlineLevel="2" x14ac:dyDescent="0.3">
      <c r="B158" s="509">
        <v>9</v>
      </c>
      <c r="C158" s="22" t="s">
        <v>458</v>
      </c>
      <c r="D158" s="22" t="s">
        <v>450</v>
      </c>
      <c r="E158" s="249"/>
      <c r="F158" s="249"/>
      <c r="G158" s="471"/>
      <c r="H158" s="471"/>
      <c r="I158" s="471"/>
      <c r="J158" s="471"/>
      <c r="K158" s="471"/>
      <c r="L158" s="471"/>
      <c r="M158" s="471"/>
      <c r="N158" s="471"/>
      <c r="O158" s="255"/>
    </row>
    <row r="159" spans="1:15" hidden="1" outlineLevel="2" x14ac:dyDescent="0.3">
      <c r="B159" s="509">
        <v>10</v>
      </c>
      <c r="C159" s="22" t="s">
        <v>459</v>
      </c>
      <c r="D159" s="22" t="s">
        <v>450</v>
      </c>
      <c r="E159" s="249"/>
      <c r="F159" s="471"/>
      <c r="G159" s="471"/>
      <c r="H159" s="471"/>
      <c r="I159" s="471"/>
      <c r="J159" s="471"/>
      <c r="K159" s="471"/>
      <c r="L159" s="471"/>
      <c r="M159" s="471"/>
      <c r="N159" s="471"/>
      <c r="O159" s="255"/>
    </row>
    <row r="160" spans="1:15" hidden="1" outlineLevel="2" x14ac:dyDescent="0.3">
      <c r="B160" s="509">
        <v>11</v>
      </c>
      <c r="C160" s="22" t="s">
        <v>467</v>
      </c>
      <c r="D160" s="22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50"/>
    </row>
    <row r="161" spans="2:15" hidden="1" outlineLevel="2" x14ac:dyDescent="0.3">
      <c r="B161" s="509">
        <v>12</v>
      </c>
      <c r="C161" s="22" t="s">
        <v>461</v>
      </c>
      <c r="D161" s="22"/>
      <c r="E161" s="579"/>
      <c r="F161" s="580"/>
      <c r="G161" s="580"/>
      <c r="H161" s="580"/>
      <c r="I161" s="580"/>
      <c r="J161" s="580"/>
      <c r="K161" s="580"/>
      <c r="L161" s="580"/>
      <c r="M161" s="580"/>
      <c r="N161" s="580"/>
      <c r="O161" s="249"/>
    </row>
    <row r="162" spans="2:15" hidden="1" outlineLevel="2" x14ac:dyDescent="0.3">
      <c r="B162" s="509">
        <v>13</v>
      </c>
      <c r="C162" s="208" t="s">
        <v>468</v>
      </c>
      <c r="D162" s="22" t="s">
        <v>463</v>
      </c>
      <c r="E162" s="249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</row>
    <row r="163" spans="2:15" ht="14.5" hidden="1" outlineLevel="2" thickBot="1" x14ac:dyDescent="0.35">
      <c r="B163" s="490">
        <v>14</v>
      </c>
      <c r="C163" s="216" t="s">
        <v>469</v>
      </c>
      <c r="D163" s="216" t="s">
        <v>465</v>
      </c>
      <c r="E163" s="188">
        <f>E159+E162</f>
        <v>0</v>
      </c>
      <c r="F163" s="188">
        <f>F158+F162</f>
        <v>0</v>
      </c>
      <c r="G163" s="188">
        <f>G157+G162</f>
        <v>0</v>
      </c>
      <c r="H163" s="188">
        <f>H156+H162</f>
        <v>0</v>
      </c>
      <c r="I163" s="188">
        <f>I155+I162</f>
        <v>0</v>
      </c>
      <c r="J163" s="188">
        <f>J154+J162</f>
        <v>0</v>
      </c>
      <c r="K163" s="188">
        <f>K153+K162</f>
        <v>0</v>
      </c>
      <c r="L163" s="188">
        <f>L152+L162</f>
        <v>0</v>
      </c>
      <c r="M163" s="188">
        <f>M151+M162</f>
        <v>0</v>
      </c>
      <c r="N163" s="188">
        <f>N150+N162</f>
        <v>0</v>
      </c>
      <c r="O163" s="377">
        <f>SUM(O160:O162)</f>
        <v>0</v>
      </c>
    </row>
    <row r="164" spans="2:15" hidden="1" outlineLevel="1" x14ac:dyDescent="0.3"/>
    <row r="165" spans="2:15" collapsed="1" x14ac:dyDescent="0.3"/>
  </sheetData>
  <sheetProtection algorithmName="SHA-512" hashValue="uBuRF+rCDIJbstFH4zrr15fCX0R3jLSITRCHxYy3yOYfRcEto5Eb2PjJ8ET3dznI3EraLI3GNt4MLYs34/4wxA==" saltValue="uiygkxVybvVDGR+hKMEocg==" spinCount="100000" sheet="1" formatCells="0" formatColumns="0" formatRows="0"/>
  <mergeCells count="111">
    <mergeCell ref="L146:L147"/>
    <mergeCell ref="M146:M147"/>
    <mergeCell ref="N146:N147"/>
    <mergeCell ref="O146:O147"/>
    <mergeCell ref="B148:C148"/>
    <mergeCell ref="O126:O12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I126:I127"/>
    <mergeCell ref="J126:J127"/>
    <mergeCell ref="K126:K127"/>
    <mergeCell ref="L126:L127"/>
    <mergeCell ref="M126:M127"/>
    <mergeCell ref="N126:N127"/>
    <mergeCell ref="B126:C127"/>
    <mergeCell ref="D126:D127"/>
    <mergeCell ref="E126:E127"/>
    <mergeCell ref="F126:F127"/>
    <mergeCell ref="G126:G127"/>
    <mergeCell ref="H126:H127"/>
    <mergeCell ref="K106:K107"/>
    <mergeCell ref="L106:L107"/>
    <mergeCell ref="M106:M107"/>
    <mergeCell ref="N106:N107"/>
    <mergeCell ref="O106:O107"/>
    <mergeCell ref="B108:C108"/>
    <mergeCell ref="O86:O87"/>
    <mergeCell ref="B88:C88"/>
    <mergeCell ref="B106:C107"/>
    <mergeCell ref="D106:D107"/>
    <mergeCell ref="E106:E107"/>
    <mergeCell ref="F106:F107"/>
    <mergeCell ref="G106:G107"/>
    <mergeCell ref="H106:H107"/>
    <mergeCell ref="I106:I107"/>
    <mergeCell ref="J106:J107"/>
    <mergeCell ref="I86:I87"/>
    <mergeCell ref="J86:J87"/>
    <mergeCell ref="K86:K87"/>
    <mergeCell ref="L86:L87"/>
    <mergeCell ref="M86:M87"/>
    <mergeCell ref="N86:N87"/>
    <mergeCell ref="B86:C87"/>
    <mergeCell ref="D86:D87"/>
    <mergeCell ref="E86:E87"/>
    <mergeCell ref="F86:F87"/>
    <mergeCell ref="G86:G87"/>
    <mergeCell ref="H86:H87"/>
    <mergeCell ref="K66:K67"/>
    <mergeCell ref="L66:L67"/>
    <mergeCell ref="M66:M67"/>
    <mergeCell ref="N66:N67"/>
    <mergeCell ref="O66:O67"/>
    <mergeCell ref="B68:C68"/>
    <mergeCell ref="O46:O47"/>
    <mergeCell ref="B48:C48"/>
    <mergeCell ref="B66:C67"/>
    <mergeCell ref="D66:D67"/>
    <mergeCell ref="E66:E67"/>
    <mergeCell ref="F66:F67"/>
    <mergeCell ref="G66:G67"/>
    <mergeCell ref="H66:H67"/>
    <mergeCell ref="I66:I67"/>
    <mergeCell ref="J66:J67"/>
    <mergeCell ref="I46:I47"/>
    <mergeCell ref="J46:J47"/>
    <mergeCell ref="K46:K47"/>
    <mergeCell ref="L46:L47"/>
    <mergeCell ref="M46:M47"/>
    <mergeCell ref="N46:N47"/>
    <mergeCell ref="B46:C47"/>
    <mergeCell ref="D46:D47"/>
    <mergeCell ref="E46:E47"/>
    <mergeCell ref="F46:F47"/>
    <mergeCell ref="G46:G47"/>
    <mergeCell ref="H46:H47"/>
    <mergeCell ref="K26:K27"/>
    <mergeCell ref="L26:L27"/>
    <mergeCell ref="M26:M27"/>
    <mergeCell ref="N26:N27"/>
    <mergeCell ref="O26:O27"/>
    <mergeCell ref="B28:C28"/>
    <mergeCell ref="O6:O7"/>
    <mergeCell ref="B8:C8"/>
    <mergeCell ref="B26:C27"/>
    <mergeCell ref="D26:D27"/>
    <mergeCell ref="E26:E27"/>
    <mergeCell ref="F26:F27"/>
    <mergeCell ref="G26:G27"/>
    <mergeCell ref="H26:H27"/>
    <mergeCell ref="I26:I27"/>
    <mergeCell ref="J26:J27"/>
    <mergeCell ref="I6:I7"/>
    <mergeCell ref="J6:J7"/>
    <mergeCell ref="K6:K7"/>
    <mergeCell ref="L6:L7"/>
    <mergeCell ref="M6:M7"/>
    <mergeCell ref="N6:N7"/>
    <mergeCell ref="B6:C7"/>
    <mergeCell ref="D6:D7"/>
    <mergeCell ref="E6:E7"/>
    <mergeCell ref="F6:F7"/>
    <mergeCell ref="G6:G7"/>
    <mergeCell ref="H6:H7"/>
  </mergeCells>
  <hyperlinks>
    <hyperlink ref="E2" location="Content!A1" display="&lt;&lt;&lt; Back to ToC" xr:uid="{1613B58D-DF0C-4DBC-9BF5-9C85FD186B09}"/>
  </hyperlinks>
  <pageMargins left="0.7" right="0.7" top="0.75" bottom="0.75" header="0.3" footer="0.3"/>
  <pageSetup paperSize="9" scale="45" fitToHeight="0" orientation="landscape" r:id="rId1"/>
  <headerFooter>
    <oddFooter>&amp;C_x000D_&amp;1#&amp;"Calibri"&amp;10&amp;K000000 Classification: Unclassified</oddFooter>
  </headerFooter>
  <rowBreaks count="2" manualBreakCount="2">
    <brk id="45" max="16383" man="1"/>
    <brk id="8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28DCC-7AF4-40FB-85BD-EEEA9B11691E}">
  <dimension ref="B1:J122"/>
  <sheetViews>
    <sheetView showGridLines="0" zoomScale="70" zoomScaleNormal="70" workbookViewId="0">
      <selection activeCell="Q28" sqref="Q28"/>
    </sheetView>
  </sheetViews>
  <sheetFormatPr defaultColWidth="9.1796875" defaultRowHeight="14" outlineLevelRow="2" x14ac:dyDescent="0.3"/>
  <cols>
    <col min="1" max="1" width="3.7265625" style="9" customWidth="1"/>
    <col min="2" max="2" width="3.54296875" style="493" bestFit="1" customWidth="1"/>
    <col min="3" max="3" width="38.453125" style="9" bestFit="1" customWidth="1"/>
    <col min="4" max="6" width="20.7265625" style="9" customWidth="1"/>
    <col min="7" max="7" width="3.54296875" style="493" bestFit="1" customWidth="1"/>
    <col min="8" max="8" width="38.453125" style="9" bestFit="1" customWidth="1"/>
    <col min="9" max="10" width="20.7265625" style="9" customWidth="1"/>
    <col min="11" max="16384" width="9.1796875" style="9"/>
  </cols>
  <sheetData>
    <row r="1" spans="2:10" s="315" customFormat="1" x14ac:dyDescent="0.3">
      <c r="B1" s="488"/>
      <c r="G1" s="488"/>
    </row>
    <row r="2" spans="2:10" s="315" customFormat="1" ht="15.5" x14ac:dyDescent="0.3">
      <c r="B2" s="488"/>
      <c r="C2" s="312" t="s">
        <v>11</v>
      </c>
      <c r="E2" s="324" t="s">
        <v>141</v>
      </c>
      <c r="G2" s="488"/>
      <c r="H2" s="312" t="str">
        <f>LEFT(I4,4) &amp; " - Discount rates and mean terms "</f>
        <v>2023 - Discount rates and mean terms </v>
      </c>
      <c r="J2" s="324"/>
    </row>
    <row r="3" spans="2:10" s="315" customFormat="1" ht="14.5" thickBot="1" x14ac:dyDescent="0.35">
      <c r="B3" s="488"/>
      <c r="C3" s="352"/>
      <c r="E3" s="324"/>
      <c r="G3" s="488"/>
      <c r="H3" s="352"/>
      <c r="J3" s="324"/>
    </row>
    <row r="4" spans="2:10" s="315" customFormat="1" x14ac:dyDescent="0.3">
      <c r="B4" s="650">
        <f>'Key inputs'!C31</f>
        <v>2024</v>
      </c>
      <c r="C4" s="651"/>
      <c r="D4" s="326" t="str">
        <f>'Key inputs'!C32</f>
        <v>2024 UY</v>
      </c>
      <c r="E4" s="327" t="str">
        <f>D4</f>
        <v>2024 UY</v>
      </c>
      <c r="G4" s="650">
        <f>'Key inputs'!G31</f>
        <v>2023</v>
      </c>
      <c r="H4" s="651"/>
      <c r="I4" s="326" t="str">
        <f>'Key inputs'!G32</f>
        <v>2023 UY</v>
      </c>
      <c r="J4" s="327" t="str">
        <f>I4</f>
        <v>2023 UY</v>
      </c>
    </row>
    <row r="5" spans="2:10" s="315" customFormat="1" ht="28" x14ac:dyDescent="0.3">
      <c r="B5" s="652"/>
      <c r="C5" s="653"/>
      <c r="D5" s="343" t="s">
        <v>470</v>
      </c>
      <c r="E5" s="355" t="s">
        <v>471</v>
      </c>
      <c r="G5" s="652"/>
      <c r="H5" s="653"/>
      <c r="I5" s="343" t="s">
        <v>470</v>
      </c>
      <c r="J5" s="355" t="s">
        <v>471</v>
      </c>
    </row>
    <row r="6" spans="2:10" s="315" customFormat="1" ht="16.5" customHeight="1" x14ac:dyDescent="0.3">
      <c r="B6" s="654"/>
      <c r="C6" s="655"/>
      <c r="D6" s="338" t="s">
        <v>145</v>
      </c>
      <c r="E6" s="339" t="s">
        <v>146</v>
      </c>
      <c r="G6" s="654"/>
      <c r="H6" s="655"/>
      <c r="I6" s="338" t="s">
        <v>145</v>
      </c>
      <c r="J6" s="339" t="s">
        <v>146</v>
      </c>
    </row>
    <row r="7" spans="2:10" s="461" customFormat="1" ht="13" hidden="1" outlineLevel="1" x14ac:dyDescent="0.25">
      <c r="B7" s="458"/>
      <c r="C7" s="502" t="s">
        <v>144</v>
      </c>
      <c r="D7" s="459" t="s">
        <v>472</v>
      </c>
      <c r="E7" s="460" t="s">
        <v>473</v>
      </c>
      <c r="G7" s="458"/>
      <c r="H7" s="502" t="s">
        <v>144</v>
      </c>
      <c r="I7" s="459" t="s">
        <v>472</v>
      </c>
      <c r="J7" s="460" t="s">
        <v>473</v>
      </c>
    </row>
    <row r="8" spans="2:10" ht="14.5" collapsed="1" x14ac:dyDescent="0.3">
      <c r="B8" s="489"/>
      <c r="C8" s="501" t="s">
        <v>474</v>
      </c>
      <c r="D8" s="264"/>
      <c r="E8" s="265"/>
      <c r="G8" s="489"/>
      <c r="H8" s="501" t="s">
        <v>474</v>
      </c>
      <c r="I8" s="264"/>
      <c r="J8" s="265"/>
    </row>
    <row r="9" spans="2:10" x14ac:dyDescent="0.3">
      <c r="B9" s="489">
        <v>1</v>
      </c>
      <c r="C9" s="161" t="s">
        <v>475</v>
      </c>
      <c r="D9" s="293"/>
      <c r="E9" s="292"/>
      <c r="G9" s="489">
        <v>1</v>
      </c>
      <c r="H9" s="161" t="s">
        <v>475</v>
      </c>
      <c r="I9" s="299"/>
      <c r="J9" s="300"/>
    </row>
    <row r="10" spans="2:10" x14ac:dyDescent="0.3">
      <c r="B10" s="489">
        <v>2</v>
      </c>
      <c r="C10" s="161" t="s">
        <v>476</v>
      </c>
      <c r="D10" s="295"/>
      <c r="E10" s="294"/>
      <c r="G10" s="489">
        <v>2</v>
      </c>
      <c r="H10" s="161" t="s">
        <v>476</v>
      </c>
      <c r="I10" s="301"/>
      <c r="J10" s="300"/>
    </row>
    <row r="11" spans="2:10" x14ac:dyDescent="0.3">
      <c r="B11" s="489">
        <v>3</v>
      </c>
      <c r="C11" s="161" t="s">
        <v>477</v>
      </c>
      <c r="D11" s="295"/>
      <c r="E11" s="294"/>
      <c r="G11" s="489">
        <v>3</v>
      </c>
      <c r="H11" s="161" t="s">
        <v>477</v>
      </c>
      <c r="I11" s="301"/>
      <c r="J11" s="300"/>
    </row>
    <row r="12" spans="2:10" x14ac:dyDescent="0.3">
      <c r="B12" s="489">
        <v>4</v>
      </c>
      <c r="C12" s="161" t="s">
        <v>478</v>
      </c>
      <c r="D12" s="295"/>
      <c r="E12" s="294"/>
      <c r="G12" s="489">
        <v>4</v>
      </c>
      <c r="H12" s="161" t="s">
        <v>478</v>
      </c>
      <c r="I12" s="301"/>
      <c r="J12" s="300"/>
    </row>
    <row r="13" spans="2:10" x14ac:dyDescent="0.3">
      <c r="B13" s="489">
        <v>5</v>
      </c>
      <c r="C13" s="161" t="s">
        <v>479</v>
      </c>
      <c r="D13" s="295"/>
      <c r="E13" s="294"/>
      <c r="G13" s="489">
        <v>5</v>
      </c>
      <c r="H13" s="161" t="s">
        <v>479</v>
      </c>
      <c r="I13" s="301"/>
      <c r="J13" s="300"/>
    </row>
    <row r="14" spans="2:10" x14ac:dyDescent="0.3">
      <c r="B14" s="489">
        <v>6</v>
      </c>
      <c r="C14" s="161" t="s">
        <v>480</v>
      </c>
      <c r="D14" s="295"/>
      <c r="E14" s="294"/>
      <c r="G14" s="489">
        <v>6</v>
      </c>
      <c r="H14" s="161" t="s">
        <v>480</v>
      </c>
      <c r="I14" s="301"/>
      <c r="J14" s="300"/>
    </row>
    <row r="15" spans="2:10" x14ac:dyDescent="0.3">
      <c r="B15" s="489">
        <v>7</v>
      </c>
      <c r="C15" s="161" t="s">
        <v>481</v>
      </c>
      <c r="D15" s="295"/>
      <c r="E15" s="294"/>
      <c r="G15" s="489">
        <v>7</v>
      </c>
      <c r="H15" s="161" t="s">
        <v>481</v>
      </c>
      <c r="I15" s="301"/>
      <c r="J15" s="300"/>
    </row>
    <row r="16" spans="2:10" x14ac:dyDescent="0.3">
      <c r="B16" s="489">
        <v>8</v>
      </c>
      <c r="C16" s="161" t="s">
        <v>482</v>
      </c>
      <c r="D16" s="295"/>
      <c r="E16" s="294"/>
      <c r="G16" s="489">
        <v>8</v>
      </c>
      <c r="H16" s="161" t="s">
        <v>482</v>
      </c>
      <c r="I16" s="301"/>
      <c r="J16" s="300"/>
    </row>
    <row r="17" spans="2:10" x14ac:dyDescent="0.3">
      <c r="B17" s="489">
        <v>9</v>
      </c>
      <c r="C17" s="161" t="s">
        <v>483</v>
      </c>
      <c r="D17" s="295"/>
      <c r="E17" s="294"/>
      <c r="G17" s="489">
        <v>9</v>
      </c>
      <c r="H17" s="161" t="s">
        <v>483</v>
      </c>
      <c r="I17" s="301"/>
      <c r="J17" s="300"/>
    </row>
    <row r="18" spans="2:10" x14ac:dyDescent="0.3">
      <c r="B18" s="489">
        <v>10</v>
      </c>
      <c r="C18" s="161" t="s">
        <v>484</v>
      </c>
      <c r="D18" s="555"/>
      <c r="E18" s="556"/>
      <c r="G18" s="489">
        <v>10</v>
      </c>
      <c r="H18" s="161" t="s">
        <v>484</v>
      </c>
      <c r="I18" s="557"/>
      <c r="J18" s="558"/>
    </row>
    <row r="19" spans="2:10" ht="14.5" thickBot="1" x14ac:dyDescent="0.35">
      <c r="B19" s="490">
        <v>11</v>
      </c>
      <c r="C19" s="266" t="s">
        <v>485</v>
      </c>
      <c r="D19" s="581"/>
      <c r="E19" s="582"/>
      <c r="G19" s="490">
        <v>11</v>
      </c>
      <c r="H19" s="266" t="s">
        <v>485</v>
      </c>
      <c r="I19" s="583"/>
      <c r="J19" s="584"/>
    </row>
    <row r="20" spans="2:10" ht="14.5" thickBot="1" x14ac:dyDescent="0.35"/>
    <row r="21" spans="2:10" x14ac:dyDescent="0.3">
      <c r="B21" s="650">
        <f>B4</f>
        <v>2024</v>
      </c>
      <c r="C21" s="651"/>
      <c r="D21" s="326" t="str">
        <f>'Key inputs'!D32</f>
        <v>2023 UY</v>
      </c>
      <c r="E21" s="327" t="str">
        <f>D21</f>
        <v>2023 UY</v>
      </c>
      <c r="G21" s="650">
        <f>G4</f>
        <v>2023</v>
      </c>
      <c r="H21" s="651"/>
      <c r="I21" s="326" t="str">
        <f>'Key inputs'!H32</f>
        <v>2022 UY</v>
      </c>
      <c r="J21" s="327" t="str">
        <f>I21</f>
        <v>2022 UY</v>
      </c>
    </row>
    <row r="22" spans="2:10" ht="28" x14ac:dyDescent="0.3">
      <c r="B22" s="652"/>
      <c r="C22" s="653"/>
      <c r="D22" s="343" t="s">
        <v>470</v>
      </c>
      <c r="E22" s="355" t="s">
        <v>471</v>
      </c>
      <c r="G22" s="652"/>
      <c r="H22" s="653"/>
      <c r="I22" s="343" t="s">
        <v>470</v>
      </c>
      <c r="J22" s="355" t="s">
        <v>471</v>
      </c>
    </row>
    <row r="23" spans="2:10" x14ac:dyDescent="0.3">
      <c r="B23" s="654"/>
      <c r="C23" s="655"/>
      <c r="D23" s="338" t="s">
        <v>147</v>
      </c>
      <c r="E23" s="339" t="s">
        <v>148</v>
      </c>
      <c r="G23" s="654"/>
      <c r="H23" s="655"/>
      <c r="I23" s="338" t="s">
        <v>147</v>
      </c>
      <c r="J23" s="339" t="s">
        <v>148</v>
      </c>
    </row>
    <row r="24" spans="2:10" hidden="1" outlineLevel="1" x14ac:dyDescent="0.3">
      <c r="B24" s="458"/>
      <c r="C24" s="502" t="s">
        <v>144</v>
      </c>
      <c r="D24" s="459" t="s">
        <v>472</v>
      </c>
      <c r="E24" s="460" t="s">
        <v>473</v>
      </c>
      <c r="G24" s="458"/>
      <c r="H24" s="502" t="s">
        <v>144</v>
      </c>
      <c r="I24" s="459" t="s">
        <v>472</v>
      </c>
      <c r="J24" s="460" t="s">
        <v>473</v>
      </c>
    </row>
    <row r="25" spans="2:10" ht="14.5" collapsed="1" x14ac:dyDescent="0.3">
      <c r="B25" s="489"/>
      <c r="C25" s="501" t="s">
        <v>474</v>
      </c>
      <c r="D25" s="264"/>
      <c r="E25" s="265"/>
      <c r="G25" s="489"/>
      <c r="H25" s="501" t="s">
        <v>474</v>
      </c>
      <c r="I25" s="264"/>
      <c r="J25" s="265"/>
    </row>
    <row r="26" spans="2:10" x14ac:dyDescent="0.3">
      <c r="B26" s="489">
        <v>1</v>
      </c>
      <c r="C26" s="161" t="s">
        <v>475</v>
      </c>
      <c r="D26" s="293"/>
      <c r="E26" s="292"/>
      <c r="G26" s="489">
        <v>1</v>
      </c>
      <c r="H26" s="161" t="s">
        <v>475</v>
      </c>
      <c r="I26" s="299"/>
      <c r="J26" s="300"/>
    </row>
    <row r="27" spans="2:10" x14ac:dyDescent="0.3">
      <c r="B27" s="489">
        <v>2</v>
      </c>
      <c r="C27" s="161" t="s">
        <v>476</v>
      </c>
      <c r="D27" s="295"/>
      <c r="E27" s="294"/>
      <c r="G27" s="489">
        <v>2</v>
      </c>
      <c r="H27" s="161" t="s">
        <v>476</v>
      </c>
      <c r="I27" s="301"/>
      <c r="J27" s="300"/>
    </row>
    <row r="28" spans="2:10" x14ac:dyDescent="0.3">
      <c r="B28" s="489">
        <v>3</v>
      </c>
      <c r="C28" s="161" t="s">
        <v>477</v>
      </c>
      <c r="D28" s="295"/>
      <c r="E28" s="294"/>
      <c r="G28" s="489">
        <v>3</v>
      </c>
      <c r="H28" s="161" t="s">
        <v>477</v>
      </c>
      <c r="I28" s="301"/>
      <c r="J28" s="300"/>
    </row>
    <row r="29" spans="2:10" x14ac:dyDescent="0.3">
      <c r="B29" s="489">
        <v>4</v>
      </c>
      <c r="C29" s="161" t="s">
        <v>478</v>
      </c>
      <c r="D29" s="295"/>
      <c r="E29" s="294"/>
      <c r="G29" s="489">
        <v>4</v>
      </c>
      <c r="H29" s="161" t="s">
        <v>478</v>
      </c>
      <c r="I29" s="301"/>
      <c r="J29" s="300"/>
    </row>
    <row r="30" spans="2:10" x14ac:dyDescent="0.3">
      <c r="B30" s="489">
        <v>5</v>
      </c>
      <c r="C30" s="161" t="s">
        <v>479</v>
      </c>
      <c r="D30" s="295"/>
      <c r="E30" s="294"/>
      <c r="G30" s="489">
        <v>5</v>
      </c>
      <c r="H30" s="161" t="s">
        <v>479</v>
      </c>
      <c r="I30" s="301"/>
      <c r="J30" s="300"/>
    </row>
    <row r="31" spans="2:10" x14ac:dyDescent="0.3">
      <c r="B31" s="489">
        <v>6</v>
      </c>
      <c r="C31" s="161" t="s">
        <v>480</v>
      </c>
      <c r="D31" s="295"/>
      <c r="E31" s="294"/>
      <c r="G31" s="489">
        <v>6</v>
      </c>
      <c r="H31" s="161" t="s">
        <v>480</v>
      </c>
      <c r="I31" s="301"/>
      <c r="J31" s="300"/>
    </row>
    <row r="32" spans="2:10" x14ac:dyDescent="0.3">
      <c r="B32" s="489">
        <v>7</v>
      </c>
      <c r="C32" s="161" t="s">
        <v>481</v>
      </c>
      <c r="D32" s="295"/>
      <c r="E32" s="294"/>
      <c r="G32" s="489">
        <v>7</v>
      </c>
      <c r="H32" s="161" t="s">
        <v>481</v>
      </c>
      <c r="I32" s="301"/>
      <c r="J32" s="300"/>
    </row>
    <row r="33" spans="2:10" x14ac:dyDescent="0.3">
      <c r="B33" s="489">
        <v>8</v>
      </c>
      <c r="C33" s="161" t="s">
        <v>482</v>
      </c>
      <c r="D33" s="295"/>
      <c r="E33" s="294"/>
      <c r="G33" s="489">
        <v>8</v>
      </c>
      <c r="H33" s="161" t="s">
        <v>482</v>
      </c>
      <c r="I33" s="301"/>
      <c r="J33" s="300"/>
    </row>
    <row r="34" spans="2:10" x14ac:dyDescent="0.3">
      <c r="B34" s="489">
        <v>9</v>
      </c>
      <c r="C34" s="161" t="s">
        <v>483</v>
      </c>
      <c r="D34" s="295"/>
      <c r="E34" s="294"/>
      <c r="G34" s="489">
        <v>9</v>
      </c>
      <c r="H34" s="161" t="s">
        <v>483</v>
      </c>
      <c r="I34" s="301"/>
      <c r="J34" s="300"/>
    </row>
    <row r="35" spans="2:10" x14ac:dyDescent="0.3">
      <c r="B35" s="489">
        <v>10</v>
      </c>
      <c r="C35" s="161" t="s">
        <v>484</v>
      </c>
      <c r="D35" s="555"/>
      <c r="E35" s="556"/>
      <c r="G35" s="489">
        <v>10</v>
      </c>
      <c r="H35" s="161" t="s">
        <v>484</v>
      </c>
      <c r="I35" s="557"/>
      <c r="J35" s="558"/>
    </row>
    <row r="36" spans="2:10" ht="14.5" thickBot="1" x14ac:dyDescent="0.35">
      <c r="B36" s="490">
        <v>11</v>
      </c>
      <c r="C36" s="266" t="s">
        <v>485</v>
      </c>
      <c r="D36" s="581"/>
      <c r="E36" s="582"/>
      <c r="G36" s="490">
        <v>11</v>
      </c>
      <c r="H36" s="266" t="s">
        <v>485</v>
      </c>
      <c r="I36" s="583"/>
      <c r="J36" s="584"/>
    </row>
    <row r="37" spans="2:10" ht="14.5" thickBot="1" x14ac:dyDescent="0.35"/>
    <row r="38" spans="2:10" x14ac:dyDescent="0.3">
      <c r="B38" s="650">
        <f>B21</f>
        <v>2024</v>
      </c>
      <c r="C38" s="651"/>
      <c r="D38" s="326" t="str">
        <f>'Key inputs'!E32</f>
        <v>2022 UY</v>
      </c>
      <c r="E38" s="327" t="str">
        <f>D38</f>
        <v>2022 UY</v>
      </c>
      <c r="G38" s="650">
        <f>G21</f>
        <v>2023</v>
      </c>
      <c r="H38" s="651"/>
      <c r="I38" s="326" t="str">
        <f>'Key inputs'!I32</f>
        <v>2021 UY</v>
      </c>
      <c r="J38" s="327" t="str">
        <f>I38</f>
        <v>2021 UY</v>
      </c>
    </row>
    <row r="39" spans="2:10" ht="28" x14ac:dyDescent="0.3">
      <c r="B39" s="652"/>
      <c r="C39" s="653"/>
      <c r="D39" s="343" t="s">
        <v>470</v>
      </c>
      <c r="E39" s="355" t="s">
        <v>471</v>
      </c>
      <c r="G39" s="652"/>
      <c r="H39" s="653"/>
      <c r="I39" s="343" t="s">
        <v>470</v>
      </c>
      <c r="J39" s="355" t="s">
        <v>471</v>
      </c>
    </row>
    <row r="40" spans="2:10" x14ac:dyDescent="0.3">
      <c r="B40" s="654"/>
      <c r="C40" s="655"/>
      <c r="D40" s="338" t="s">
        <v>149</v>
      </c>
      <c r="E40" s="339" t="s">
        <v>150</v>
      </c>
      <c r="G40" s="654"/>
      <c r="H40" s="655"/>
      <c r="I40" s="338" t="s">
        <v>149</v>
      </c>
      <c r="J40" s="339" t="s">
        <v>150</v>
      </c>
    </row>
    <row r="41" spans="2:10" hidden="1" outlineLevel="1" x14ac:dyDescent="0.3">
      <c r="B41" s="458"/>
      <c r="C41" s="502" t="s">
        <v>144</v>
      </c>
      <c r="D41" s="459" t="s">
        <v>472</v>
      </c>
      <c r="E41" s="460" t="s">
        <v>473</v>
      </c>
      <c r="G41" s="458"/>
      <c r="H41" s="502" t="s">
        <v>144</v>
      </c>
      <c r="I41" s="459" t="s">
        <v>472</v>
      </c>
      <c r="J41" s="460" t="s">
        <v>473</v>
      </c>
    </row>
    <row r="42" spans="2:10" ht="14.5" collapsed="1" x14ac:dyDescent="0.3">
      <c r="B42" s="489"/>
      <c r="C42" s="501" t="s">
        <v>474</v>
      </c>
      <c r="D42" s="264"/>
      <c r="E42" s="265"/>
      <c r="G42" s="489"/>
      <c r="H42" s="501" t="s">
        <v>474</v>
      </c>
      <c r="I42" s="264"/>
      <c r="J42" s="265"/>
    </row>
    <row r="43" spans="2:10" x14ac:dyDescent="0.3">
      <c r="B43" s="489">
        <v>1</v>
      </c>
      <c r="C43" s="161" t="s">
        <v>475</v>
      </c>
      <c r="D43" s="293"/>
      <c r="E43" s="292"/>
      <c r="G43" s="489">
        <v>1</v>
      </c>
      <c r="H43" s="161" t="s">
        <v>475</v>
      </c>
      <c r="I43" s="299"/>
      <c r="J43" s="300"/>
    </row>
    <row r="44" spans="2:10" x14ac:dyDescent="0.3">
      <c r="B44" s="489">
        <v>2</v>
      </c>
      <c r="C44" s="161" t="s">
        <v>476</v>
      </c>
      <c r="D44" s="295"/>
      <c r="E44" s="294"/>
      <c r="G44" s="489">
        <v>2</v>
      </c>
      <c r="H44" s="161" t="s">
        <v>476</v>
      </c>
      <c r="I44" s="301"/>
      <c r="J44" s="300"/>
    </row>
    <row r="45" spans="2:10" x14ac:dyDescent="0.3">
      <c r="B45" s="489">
        <v>3</v>
      </c>
      <c r="C45" s="161" t="s">
        <v>477</v>
      </c>
      <c r="D45" s="295"/>
      <c r="E45" s="294"/>
      <c r="G45" s="489">
        <v>3</v>
      </c>
      <c r="H45" s="161" t="s">
        <v>477</v>
      </c>
      <c r="I45" s="301"/>
      <c r="J45" s="300"/>
    </row>
    <row r="46" spans="2:10" x14ac:dyDescent="0.3">
      <c r="B46" s="489">
        <v>4</v>
      </c>
      <c r="C46" s="161" t="s">
        <v>478</v>
      </c>
      <c r="D46" s="295"/>
      <c r="E46" s="294"/>
      <c r="G46" s="489">
        <v>4</v>
      </c>
      <c r="H46" s="161" t="s">
        <v>478</v>
      </c>
      <c r="I46" s="301"/>
      <c r="J46" s="300"/>
    </row>
    <row r="47" spans="2:10" x14ac:dyDescent="0.3">
      <c r="B47" s="489">
        <v>5</v>
      </c>
      <c r="C47" s="161" t="s">
        <v>479</v>
      </c>
      <c r="D47" s="295"/>
      <c r="E47" s="294"/>
      <c r="G47" s="489">
        <v>5</v>
      </c>
      <c r="H47" s="161" t="s">
        <v>479</v>
      </c>
      <c r="I47" s="301"/>
      <c r="J47" s="300"/>
    </row>
    <row r="48" spans="2:10" x14ac:dyDescent="0.3">
      <c r="B48" s="489">
        <v>6</v>
      </c>
      <c r="C48" s="161" t="s">
        <v>480</v>
      </c>
      <c r="D48" s="295"/>
      <c r="E48" s="294"/>
      <c r="G48" s="489">
        <v>6</v>
      </c>
      <c r="H48" s="161" t="s">
        <v>480</v>
      </c>
      <c r="I48" s="301"/>
      <c r="J48" s="300"/>
    </row>
    <row r="49" spans="2:10" x14ac:dyDescent="0.3">
      <c r="B49" s="489">
        <v>7</v>
      </c>
      <c r="C49" s="161" t="s">
        <v>481</v>
      </c>
      <c r="D49" s="295"/>
      <c r="E49" s="294"/>
      <c r="G49" s="489">
        <v>7</v>
      </c>
      <c r="H49" s="161" t="s">
        <v>481</v>
      </c>
      <c r="I49" s="301"/>
      <c r="J49" s="300"/>
    </row>
    <row r="50" spans="2:10" x14ac:dyDescent="0.3">
      <c r="B50" s="489">
        <v>8</v>
      </c>
      <c r="C50" s="161" t="s">
        <v>482</v>
      </c>
      <c r="D50" s="295"/>
      <c r="E50" s="294"/>
      <c r="G50" s="489">
        <v>8</v>
      </c>
      <c r="H50" s="161" t="s">
        <v>482</v>
      </c>
      <c r="I50" s="301"/>
      <c r="J50" s="300"/>
    </row>
    <row r="51" spans="2:10" x14ac:dyDescent="0.3">
      <c r="B51" s="489">
        <v>9</v>
      </c>
      <c r="C51" s="161" t="s">
        <v>483</v>
      </c>
      <c r="D51" s="295"/>
      <c r="E51" s="294"/>
      <c r="G51" s="489">
        <v>9</v>
      </c>
      <c r="H51" s="161" t="s">
        <v>483</v>
      </c>
      <c r="I51" s="301"/>
      <c r="J51" s="300"/>
    </row>
    <row r="52" spans="2:10" x14ac:dyDescent="0.3">
      <c r="B52" s="489">
        <v>10</v>
      </c>
      <c r="C52" s="161" t="s">
        <v>484</v>
      </c>
      <c r="D52" s="555"/>
      <c r="E52" s="556"/>
      <c r="G52" s="489">
        <v>10</v>
      </c>
      <c r="H52" s="161" t="s">
        <v>484</v>
      </c>
      <c r="I52" s="557"/>
      <c r="J52" s="558"/>
    </row>
    <row r="53" spans="2:10" ht="14.5" thickBot="1" x14ac:dyDescent="0.35">
      <c r="B53" s="490">
        <v>11</v>
      </c>
      <c r="C53" s="266" t="s">
        <v>485</v>
      </c>
      <c r="D53" s="581"/>
      <c r="E53" s="582"/>
      <c r="G53" s="490">
        <v>11</v>
      </c>
      <c r="H53" s="266" t="s">
        <v>485</v>
      </c>
      <c r="I53" s="583"/>
      <c r="J53" s="584"/>
    </row>
    <row r="54" spans="2:10" ht="14.5" hidden="1" outlineLevel="1" thickBot="1" x14ac:dyDescent="0.35"/>
    <row r="55" spans="2:10" hidden="1" outlineLevel="1" x14ac:dyDescent="0.3">
      <c r="B55" s="650">
        <f>B38</f>
        <v>2024</v>
      </c>
      <c r="C55" s="651"/>
      <c r="D55" s="326" t="str">
        <f>LEFT(D38,4)-1&amp;" UY"</f>
        <v>2021 UY</v>
      </c>
      <c r="E55" s="327" t="str">
        <f>D55</f>
        <v>2021 UY</v>
      </c>
      <c r="G55" s="650">
        <f>G38</f>
        <v>2023</v>
      </c>
      <c r="H55" s="651"/>
      <c r="I55" s="326" t="str">
        <f>LEFT(I38,4)-1&amp;" UY"</f>
        <v>2020 UY</v>
      </c>
      <c r="J55" s="327" t="str">
        <f>I55</f>
        <v>2020 UY</v>
      </c>
    </row>
    <row r="56" spans="2:10" ht="28" hidden="1" outlineLevel="1" x14ac:dyDescent="0.3">
      <c r="B56" s="652"/>
      <c r="C56" s="653"/>
      <c r="D56" s="343" t="s">
        <v>470</v>
      </c>
      <c r="E56" s="355" t="s">
        <v>471</v>
      </c>
      <c r="G56" s="652"/>
      <c r="H56" s="653"/>
      <c r="I56" s="343" t="s">
        <v>470</v>
      </c>
      <c r="J56" s="355" t="s">
        <v>471</v>
      </c>
    </row>
    <row r="57" spans="2:10" hidden="1" outlineLevel="1" x14ac:dyDescent="0.3">
      <c r="B57" s="654"/>
      <c r="C57" s="655"/>
      <c r="D57" s="338" t="s">
        <v>151</v>
      </c>
      <c r="E57" s="339" t="s">
        <v>152</v>
      </c>
      <c r="G57" s="654"/>
      <c r="H57" s="655"/>
      <c r="I57" s="338" t="s">
        <v>151</v>
      </c>
      <c r="J57" s="339" t="s">
        <v>152</v>
      </c>
    </row>
    <row r="58" spans="2:10" hidden="1" outlineLevel="2" x14ac:dyDescent="0.3">
      <c r="B58" s="458"/>
      <c r="C58" s="502" t="s">
        <v>144</v>
      </c>
      <c r="D58" s="459" t="s">
        <v>472</v>
      </c>
      <c r="E58" s="460" t="s">
        <v>473</v>
      </c>
      <c r="G58" s="458"/>
      <c r="H58" s="502" t="s">
        <v>144</v>
      </c>
      <c r="I58" s="459" t="s">
        <v>472</v>
      </c>
      <c r="J58" s="460" t="s">
        <v>473</v>
      </c>
    </row>
    <row r="59" spans="2:10" ht="14.5" hidden="1" outlineLevel="1" x14ac:dyDescent="0.3">
      <c r="B59" s="489"/>
      <c r="C59" s="501" t="s">
        <v>474</v>
      </c>
      <c r="D59" s="264"/>
      <c r="E59" s="265"/>
      <c r="G59" s="489"/>
      <c r="H59" s="501" t="s">
        <v>474</v>
      </c>
      <c r="I59" s="264"/>
      <c r="J59" s="265"/>
    </row>
    <row r="60" spans="2:10" hidden="1" outlineLevel="1" x14ac:dyDescent="0.3">
      <c r="B60" s="489">
        <v>1</v>
      </c>
      <c r="C60" s="161" t="s">
        <v>475</v>
      </c>
      <c r="D60" s="293"/>
      <c r="E60" s="292"/>
      <c r="G60" s="489">
        <v>1</v>
      </c>
      <c r="H60" s="161" t="s">
        <v>475</v>
      </c>
      <c r="I60" s="299"/>
      <c r="J60" s="300"/>
    </row>
    <row r="61" spans="2:10" hidden="1" outlineLevel="1" x14ac:dyDescent="0.3">
      <c r="B61" s="489">
        <v>2</v>
      </c>
      <c r="C61" s="161" t="s">
        <v>476</v>
      </c>
      <c r="D61" s="295"/>
      <c r="E61" s="294"/>
      <c r="G61" s="489">
        <v>2</v>
      </c>
      <c r="H61" s="161" t="s">
        <v>476</v>
      </c>
      <c r="I61" s="301"/>
      <c r="J61" s="300"/>
    </row>
    <row r="62" spans="2:10" hidden="1" outlineLevel="1" x14ac:dyDescent="0.3">
      <c r="B62" s="489">
        <v>3</v>
      </c>
      <c r="C62" s="161" t="s">
        <v>477</v>
      </c>
      <c r="D62" s="295"/>
      <c r="E62" s="294"/>
      <c r="G62" s="489">
        <v>3</v>
      </c>
      <c r="H62" s="161" t="s">
        <v>477</v>
      </c>
      <c r="I62" s="301"/>
      <c r="J62" s="300"/>
    </row>
    <row r="63" spans="2:10" hidden="1" outlineLevel="1" x14ac:dyDescent="0.3">
      <c r="B63" s="489">
        <v>4</v>
      </c>
      <c r="C63" s="161" t="s">
        <v>478</v>
      </c>
      <c r="D63" s="295"/>
      <c r="E63" s="294"/>
      <c r="G63" s="489">
        <v>4</v>
      </c>
      <c r="H63" s="161" t="s">
        <v>478</v>
      </c>
      <c r="I63" s="301"/>
      <c r="J63" s="300"/>
    </row>
    <row r="64" spans="2:10" hidden="1" outlineLevel="1" x14ac:dyDescent="0.3">
      <c r="B64" s="489">
        <v>5</v>
      </c>
      <c r="C64" s="161" t="s">
        <v>479</v>
      </c>
      <c r="D64" s="295"/>
      <c r="E64" s="294"/>
      <c r="G64" s="489">
        <v>5</v>
      </c>
      <c r="H64" s="161" t="s">
        <v>479</v>
      </c>
      <c r="I64" s="301"/>
      <c r="J64" s="300"/>
    </row>
    <row r="65" spans="2:10" hidden="1" outlineLevel="1" x14ac:dyDescent="0.3">
      <c r="B65" s="489">
        <v>6</v>
      </c>
      <c r="C65" s="161" t="s">
        <v>480</v>
      </c>
      <c r="D65" s="295"/>
      <c r="E65" s="294"/>
      <c r="G65" s="489">
        <v>6</v>
      </c>
      <c r="H65" s="161" t="s">
        <v>480</v>
      </c>
      <c r="I65" s="301"/>
      <c r="J65" s="300"/>
    </row>
    <row r="66" spans="2:10" hidden="1" outlineLevel="1" x14ac:dyDescent="0.3">
      <c r="B66" s="489">
        <v>7</v>
      </c>
      <c r="C66" s="161" t="s">
        <v>481</v>
      </c>
      <c r="D66" s="295"/>
      <c r="E66" s="294"/>
      <c r="G66" s="489">
        <v>7</v>
      </c>
      <c r="H66" s="161" t="s">
        <v>481</v>
      </c>
      <c r="I66" s="301"/>
      <c r="J66" s="300"/>
    </row>
    <row r="67" spans="2:10" hidden="1" outlineLevel="1" x14ac:dyDescent="0.3">
      <c r="B67" s="489">
        <v>8</v>
      </c>
      <c r="C67" s="161" t="s">
        <v>482</v>
      </c>
      <c r="D67" s="295"/>
      <c r="E67" s="294"/>
      <c r="G67" s="489">
        <v>8</v>
      </c>
      <c r="H67" s="161" t="s">
        <v>482</v>
      </c>
      <c r="I67" s="301"/>
      <c r="J67" s="300"/>
    </row>
    <row r="68" spans="2:10" hidden="1" outlineLevel="1" x14ac:dyDescent="0.3">
      <c r="B68" s="489">
        <v>9</v>
      </c>
      <c r="C68" s="161" t="s">
        <v>483</v>
      </c>
      <c r="D68" s="295"/>
      <c r="E68" s="294"/>
      <c r="G68" s="489">
        <v>9</v>
      </c>
      <c r="H68" s="161" t="s">
        <v>483</v>
      </c>
      <c r="I68" s="301"/>
      <c r="J68" s="300"/>
    </row>
    <row r="69" spans="2:10" hidden="1" outlineLevel="1" x14ac:dyDescent="0.3">
      <c r="B69" s="489">
        <v>10</v>
      </c>
      <c r="C69" s="161" t="s">
        <v>484</v>
      </c>
      <c r="D69" s="555"/>
      <c r="E69" s="556"/>
      <c r="G69" s="489">
        <v>10</v>
      </c>
      <c r="H69" s="161" t="s">
        <v>484</v>
      </c>
      <c r="I69" s="557"/>
      <c r="J69" s="558"/>
    </row>
    <row r="70" spans="2:10" ht="14.5" hidden="1" outlineLevel="1" thickBot="1" x14ac:dyDescent="0.35">
      <c r="B70" s="490">
        <v>11</v>
      </c>
      <c r="C70" s="266" t="s">
        <v>485</v>
      </c>
      <c r="D70" s="297"/>
      <c r="E70" s="296"/>
      <c r="G70" s="490">
        <v>11</v>
      </c>
      <c r="H70" s="266" t="s">
        <v>485</v>
      </c>
      <c r="I70" s="298"/>
      <c r="J70" s="302"/>
    </row>
    <row r="71" spans="2:10" ht="14.5" hidden="1" outlineLevel="1" thickBot="1" x14ac:dyDescent="0.35"/>
    <row r="72" spans="2:10" hidden="1" outlineLevel="1" x14ac:dyDescent="0.3">
      <c r="B72" s="650">
        <f>B55</f>
        <v>2024</v>
      </c>
      <c r="C72" s="651"/>
      <c r="D72" s="326" t="str">
        <f>LEFT(D55,4)-1&amp;" UY"</f>
        <v>2020 UY</v>
      </c>
      <c r="E72" s="327" t="str">
        <f>D72</f>
        <v>2020 UY</v>
      </c>
      <c r="G72" s="650">
        <f>G55</f>
        <v>2023</v>
      </c>
      <c r="H72" s="651"/>
      <c r="I72" s="326" t="str">
        <f>LEFT(I55,4)-1&amp;" UY"</f>
        <v>2019 UY</v>
      </c>
      <c r="J72" s="327" t="str">
        <f>I72</f>
        <v>2019 UY</v>
      </c>
    </row>
    <row r="73" spans="2:10" ht="28" hidden="1" outlineLevel="1" x14ac:dyDescent="0.3">
      <c r="B73" s="652"/>
      <c r="C73" s="653"/>
      <c r="D73" s="343" t="s">
        <v>470</v>
      </c>
      <c r="E73" s="355" t="s">
        <v>471</v>
      </c>
      <c r="G73" s="652"/>
      <c r="H73" s="653"/>
      <c r="I73" s="343" t="s">
        <v>470</v>
      </c>
      <c r="J73" s="355" t="s">
        <v>471</v>
      </c>
    </row>
    <row r="74" spans="2:10" hidden="1" outlineLevel="1" x14ac:dyDescent="0.3">
      <c r="B74" s="654"/>
      <c r="C74" s="655"/>
      <c r="D74" s="338" t="s">
        <v>346</v>
      </c>
      <c r="E74" s="339" t="s">
        <v>347</v>
      </c>
      <c r="G74" s="654"/>
      <c r="H74" s="655"/>
      <c r="I74" s="338" t="s">
        <v>346</v>
      </c>
      <c r="J74" s="339" t="s">
        <v>347</v>
      </c>
    </row>
    <row r="75" spans="2:10" hidden="1" outlineLevel="2" x14ac:dyDescent="0.3">
      <c r="B75" s="458"/>
      <c r="C75" s="502" t="s">
        <v>144</v>
      </c>
      <c r="D75" s="459" t="s">
        <v>472</v>
      </c>
      <c r="E75" s="460" t="s">
        <v>473</v>
      </c>
      <c r="G75" s="458"/>
      <c r="H75" s="502" t="s">
        <v>144</v>
      </c>
      <c r="I75" s="459" t="s">
        <v>472</v>
      </c>
      <c r="J75" s="460" t="s">
        <v>473</v>
      </c>
    </row>
    <row r="76" spans="2:10" ht="14.5" hidden="1" outlineLevel="1" x14ac:dyDescent="0.3">
      <c r="B76" s="489"/>
      <c r="C76" s="501" t="s">
        <v>474</v>
      </c>
      <c r="D76" s="264"/>
      <c r="E76" s="265"/>
      <c r="G76" s="489"/>
      <c r="H76" s="501" t="s">
        <v>474</v>
      </c>
      <c r="I76" s="264"/>
      <c r="J76" s="265"/>
    </row>
    <row r="77" spans="2:10" hidden="1" outlineLevel="1" x14ac:dyDescent="0.3">
      <c r="B77" s="489">
        <v>1</v>
      </c>
      <c r="C77" s="161" t="s">
        <v>475</v>
      </c>
      <c r="D77" s="293"/>
      <c r="E77" s="292"/>
      <c r="G77" s="489">
        <v>1</v>
      </c>
      <c r="H77" s="161" t="s">
        <v>475</v>
      </c>
      <c r="I77" s="299"/>
      <c r="J77" s="300"/>
    </row>
    <row r="78" spans="2:10" hidden="1" outlineLevel="1" x14ac:dyDescent="0.3">
      <c r="B78" s="489">
        <v>2</v>
      </c>
      <c r="C78" s="161" t="s">
        <v>476</v>
      </c>
      <c r="D78" s="295"/>
      <c r="E78" s="294"/>
      <c r="G78" s="489">
        <v>2</v>
      </c>
      <c r="H78" s="161" t="s">
        <v>476</v>
      </c>
      <c r="I78" s="301"/>
      <c r="J78" s="300"/>
    </row>
    <row r="79" spans="2:10" hidden="1" outlineLevel="1" x14ac:dyDescent="0.3">
      <c r="B79" s="489">
        <v>3</v>
      </c>
      <c r="C79" s="161" t="s">
        <v>477</v>
      </c>
      <c r="D79" s="295"/>
      <c r="E79" s="294"/>
      <c r="G79" s="489">
        <v>3</v>
      </c>
      <c r="H79" s="161" t="s">
        <v>477</v>
      </c>
      <c r="I79" s="301"/>
      <c r="J79" s="300"/>
    </row>
    <row r="80" spans="2:10" hidden="1" outlineLevel="1" x14ac:dyDescent="0.3">
      <c r="B80" s="489">
        <v>4</v>
      </c>
      <c r="C80" s="161" t="s">
        <v>478</v>
      </c>
      <c r="D80" s="295"/>
      <c r="E80" s="294"/>
      <c r="G80" s="489">
        <v>4</v>
      </c>
      <c r="H80" s="161" t="s">
        <v>478</v>
      </c>
      <c r="I80" s="301"/>
      <c r="J80" s="300"/>
    </row>
    <row r="81" spans="2:10" hidden="1" outlineLevel="1" x14ac:dyDescent="0.3">
      <c r="B81" s="489">
        <v>5</v>
      </c>
      <c r="C81" s="161" t="s">
        <v>479</v>
      </c>
      <c r="D81" s="295"/>
      <c r="E81" s="294"/>
      <c r="G81" s="489">
        <v>5</v>
      </c>
      <c r="H81" s="161" t="s">
        <v>479</v>
      </c>
      <c r="I81" s="301"/>
      <c r="J81" s="300"/>
    </row>
    <row r="82" spans="2:10" hidden="1" outlineLevel="1" x14ac:dyDescent="0.3">
      <c r="B82" s="489">
        <v>6</v>
      </c>
      <c r="C82" s="161" t="s">
        <v>480</v>
      </c>
      <c r="D82" s="295"/>
      <c r="E82" s="294"/>
      <c r="G82" s="489">
        <v>6</v>
      </c>
      <c r="H82" s="161" t="s">
        <v>480</v>
      </c>
      <c r="I82" s="301"/>
      <c r="J82" s="300"/>
    </row>
    <row r="83" spans="2:10" hidden="1" outlineLevel="1" x14ac:dyDescent="0.3">
      <c r="B83" s="489">
        <v>7</v>
      </c>
      <c r="C83" s="161" t="s">
        <v>481</v>
      </c>
      <c r="D83" s="295"/>
      <c r="E83" s="294"/>
      <c r="G83" s="489">
        <v>7</v>
      </c>
      <c r="H83" s="161" t="s">
        <v>481</v>
      </c>
      <c r="I83" s="301"/>
      <c r="J83" s="300"/>
    </row>
    <row r="84" spans="2:10" hidden="1" outlineLevel="1" x14ac:dyDescent="0.3">
      <c r="B84" s="489">
        <v>8</v>
      </c>
      <c r="C84" s="161" t="s">
        <v>482</v>
      </c>
      <c r="D84" s="295"/>
      <c r="E84" s="294"/>
      <c r="G84" s="489">
        <v>8</v>
      </c>
      <c r="H84" s="161" t="s">
        <v>482</v>
      </c>
      <c r="I84" s="301"/>
      <c r="J84" s="300"/>
    </row>
    <row r="85" spans="2:10" hidden="1" outlineLevel="1" x14ac:dyDescent="0.3">
      <c r="B85" s="489">
        <v>9</v>
      </c>
      <c r="C85" s="161" t="s">
        <v>483</v>
      </c>
      <c r="D85" s="295"/>
      <c r="E85" s="294"/>
      <c r="G85" s="489">
        <v>9</v>
      </c>
      <c r="H85" s="161" t="s">
        <v>483</v>
      </c>
      <c r="I85" s="301"/>
      <c r="J85" s="300"/>
    </row>
    <row r="86" spans="2:10" hidden="1" outlineLevel="1" x14ac:dyDescent="0.3">
      <c r="B86" s="489">
        <v>10</v>
      </c>
      <c r="C86" s="161" t="s">
        <v>484</v>
      </c>
      <c r="D86" s="555"/>
      <c r="E86" s="556"/>
      <c r="G86" s="489">
        <v>10</v>
      </c>
      <c r="H86" s="161" t="s">
        <v>484</v>
      </c>
      <c r="I86" s="557"/>
      <c r="J86" s="558"/>
    </row>
    <row r="87" spans="2:10" ht="14.5" hidden="1" outlineLevel="1" thickBot="1" x14ac:dyDescent="0.35">
      <c r="B87" s="490">
        <v>11</v>
      </c>
      <c r="C87" s="266" t="s">
        <v>485</v>
      </c>
      <c r="D87" s="297"/>
      <c r="E87" s="296"/>
      <c r="G87" s="490">
        <v>11</v>
      </c>
      <c r="H87" s="266" t="s">
        <v>485</v>
      </c>
      <c r="I87" s="298"/>
      <c r="J87" s="302"/>
    </row>
    <row r="88" spans="2:10" ht="14.5" hidden="1" outlineLevel="1" thickBot="1" x14ac:dyDescent="0.35"/>
    <row r="89" spans="2:10" hidden="1" outlineLevel="1" x14ac:dyDescent="0.3">
      <c r="B89" s="650">
        <f>B72</f>
        <v>2024</v>
      </c>
      <c r="C89" s="651"/>
      <c r="D89" s="326" t="str">
        <f>LEFT(D72,4)-1&amp;" UY"</f>
        <v>2019 UY</v>
      </c>
      <c r="E89" s="327" t="str">
        <f>D89</f>
        <v>2019 UY</v>
      </c>
      <c r="G89" s="650">
        <f>G72</f>
        <v>2023</v>
      </c>
      <c r="H89" s="651"/>
      <c r="I89" s="326" t="str">
        <f>LEFT(I72,4)-1&amp;" UY"</f>
        <v>2018 UY</v>
      </c>
      <c r="J89" s="327" t="str">
        <f>I89</f>
        <v>2018 UY</v>
      </c>
    </row>
    <row r="90" spans="2:10" ht="28" hidden="1" outlineLevel="1" x14ac:dyDescent="0.3">
      <c r="B90" s="652"/>
      <c r="C90" s="653"/>
      <c r="D90" s="343" t="s">
        <v>470</v>
      </c>
      <c r="E90" s="355" t="s">
        <v>471</v>
      </c>
      <c r="G90" s="652"/>
      <c r="H90" s="653"/>
      <c r="I90" s="343" t="s">
        <v>470</v>
      </c>
      <c r="J90" s="355" t="s">
        <v>471</v>
      </c>
    </row>
    <row r="91" spans="2:10" hidden="1" outlineLevel="1" x14ac:dyDescent="0.3">
      <c r="B91" s="654"/>
      <c r="C91" s="655"/>
      <c r="D91" s="338" t="s">
        <v>348</v>
      </c>
      <c r="E91" s="339" t="s">
        <v>349</v>
      </c>
      <c r="G91" s="654"/>
      <c r="H91" s="655"/>
      <c r="I91" s="338" t="s">
        <v>348</v>
      </c>
      <c r="J91" s="339" t="s">
        <v>349</v>
      </c>
    </row>
    <row r="92" spans="2:10" hidden="1" outlineLevel="2" x14ac:dyDescent="0.3">
      <c r="B92" s="458"/>
      <c r="C92" s="502" t="s">
        <v>144</v>
      </c>
      <c r="D92" s="459" t="s">
        <v>472</v>
      </c>
      <c r="E92" s="460" t="s">
        <v>473</v>
      </c>
      <c r="G92" s="458"/>
      <c r="H92" s="502" t="s">
        <v>144</v>
      </c>
      <c r="I92" s="459" t="s">
        <v>472</v>
      </c>
      <c r="J92" s="460" t="s">
        <v>473</v>
      </c>
    </row>
    <row r="93" spans="2:10" ht="14.5" hidden="1" outlineLevel="1" x14ac:dyDescent="0.3">
      <c r="B93" s="489"/>
      <c r="C93" s="501" t="s">
        <v>474</v>
      </c>
      <c r="D93" s="264"/>
      <c r="E93" s="265"/>
      <c r="G93" s="489"/>
      <c r="H93" s="501" t="s">
        <v>474</v>
      </c>
      <c r="I93" s="264"/>
      <c r="J93" s="265"/>
    </row>
    <row r="94" spans="2:10" hidden="1" outlineLevel="1" x14ac:dyDescent="0.3">
      <c r="B94" s="489">
        <v>1</v>
      </c>
      <c r="C94" s="161" t="s">
        <v>475</v>
      </c>
      <c r="D94" s="293"/>
      <c r="E94" s="292"/>
      <c r="G94" s="489">
        <v>1</v>
      </c>
      <c r="H94" s="161" t="s">
        <v>475</v>
      </c>
      <c r="I94" s="299"/>
      <c r="J94" s="300"/>
    </row>
    <row r="95" spans="2:10" hidden="1" outlineLevel="1" x14ac:dyDescent="0.3">
      <c r="B95" s="489">
        <v>2</v>
      </c>
      <c r="C95" s="161" t="s">
        <v>476</v>
      </c>
      <c r="D95" s="295"/>
      <c r="E95" s="294"/>
      <c r="G95" s="489">
        <v>2</v>
      </c>
      <c r="H95" s="161" t="s">
        <v>476</v>
      </c>
      <c r="I95" s="301"/>
      <c r="J95" s="300"/>
    </row>
    <row r="96" spans="2:10" hidden="1" outlineLevel="1" x14ac:dyDescent="0.3">
      <c r="B96" s="489">
        <v>3</v>
      </c>
      <c r="C96" s="161" t="s">
        <v>477</v>
      </c>
      <c r="D96" s="295"/>
      <c r="E96" s="294"/>
      <c r="G96" s="489">
        <v>3</v>
      </c>
      <c r="H96" s="161" t="s">
        <v>477</v>
      </c>
      <c r="I96" s="301"/>
      <c r="J96" s="300"/>
    </row>
    <row r="97" spans="2:10" hidden="1" outlineLevel="1" x14ac:dyDescent="0.3">
      <c r="B97" s="489">
        <v>4</v>
      </c>
      <c r="C97" s="161" t="s">
        <v>478</v>
      </c>
      <c r="D97" s="295"/>
      <c r="E97" s="294"/>
      <c r="G97" s="489">
        <v>4</v>
      </c>
      <c r="H97" s="161" t="s">
        <v>478</v>
      </c>
      <c r="I97" s="301"/>
      <c r="J97" s="300"/>
    </row>
    <row r="98" spans="2:10" hidden="1" outlineLevel="1" x14ac:dyDescent="0.3">
      <c r="B98" s="489">
        <v>5</v>
      </c>
      <c r="C98" s="161" t="s">
        <v>479</v>
      </c>
      <c r="D98" s="295"/>
      <c r="E98" s="294"/>
      <c r="G98" s="489">
        <v>5</v>
      </c>
      <c r="H98" s="161" t="s">
        <v>479</v>
      </c>
      <c r="I98" s="301"/>
      <c r="J98" s="300"/>
    </row>
    <row r="99" spans="2:10" hidden="1" outlineLevel="1" x14ac:dyDescent="0.3">
      <c r="B99" s="489">
        <v>6</v>
      </c>
      <c r="C99" s="161" t="s">
        <v>480</v>
      </c>
      <c r="D99" s="295"/>
      <c r="E99" s="294"/>
      <c r="G99" s="489">
        <v>6</v>
      </c>
      <c r="H99" s="161" t="s">
        <v>480</v>
      </c>
      <c r="I99" s="301"/>
      <c r="J99" s="300"/>
    </row>
    <row r="100" spans="2:10" hidden="1" outlineLevel="1" x14ac:dyDescent="0.3">
      <c r="B100" s="489">
        <v>7</v>
      </c>
      <c r="C100" s="161" t="s">
        <v>481</v>
      </c>
      <c r="D100" s="295"/>
      <c r="E100" s="294"/>
      <c r="G100" s="489">
        <v>7</v>
      </c>
      <c r="H100" s="161" t="s">
        <v>481</v>
      </c>
      <c r="I100" s="301"/>
      <c r="J100" s="300"/>
    </row>
    <row r="101" spans="2:10" hidden="1" outlineLevel="1" x14ac:dyDescent="0.3">
      <c r="B101" s="489">
        <v>8</v>
      </c>
      <c r="C101" s="161" t="s">
        <v>482</v>
      </c>
      <c r="D101" s="295"/>
      <c r="E101" s="294"/>
      <c r="G101" s="489">
        <v>8</v>
      </c>
      <c r="H101" s="161" t="s">
        <v>482</v>
      </c>
      <c r="I101" s="301"/>
      <c r="J101" s="300"/>
    </row>
    <row r="102" spans="2:10" hidden="1" outlineLevel="1" x14ac:dyDescent="0.3">
      <c r="B102" s="489">
        <v>9</v>
      </c>
      <c r="C102" s="161" t="s">
        <v>483</v>
      </c>
      <c r="D102" s="295"/>
      <c r="E102" s="294"/>
      <c r="G102" s="489">
        <v>9</v>
      </c>
      <c r="H102" s="161" t="s">
        <v>483</v>
      </c>
      <c r="I102" s="301"/>
      <c r="J102" s="300"/>
    </row>
    <row r="103" spans="2:10" hidden="1" outlineLevel="1" x14ac:dyDescent="0.3">
      <c r="B103" s="489">
        <v>10</v>
      </c>
      <c r="C103" s="161" t="s">
        <v>484</v>
      </c>
      <c r="D103" s="555"/>
      <c r="E103" s="556"/>
      <c r="G103" s="489">
        <v>10</v>
      </c>
      <c r="H103" s="161" t="s">
        <v>484</v>
      </c>
      <c r="I103" s="557"/>
      <c r="J103" s="558"/>
    </row>
    <row r="104" spans="2:10" ht="14.5" hidden="1" outlineLevel="1" thickBot="1" x14ac:dyDescent="0.35">
      <c r="B104" s="490">
        <v>11</v>
      </c>
      <c r="C104" s="266" t="s">
        <v>485</v>
      </c>
      <c r="D104" s="297"/>
      <c r="E104" s="296"/>
      <c r="G104" s="490">
        <v>11</v>
      </c>
      <c r="H104" s="266" t="s">
        <v>485</v>
      </c>
      <c r="I104" s="298"/>
      <c r="J104" s="302"/>
    </row>
    <row r="105" spans="2:10" ht="14.5" hidden="1" outlineLevel="1" thickBot="1" x14ac:dyDescent="0.35"/>
    <row r="106" spans="2:10" hidden="1" outlineLevel="1" x14ac:dyDescent="0.3">
      <c r="B106" s="650">
        <f>B89</f>
        <v>2024</v>
      </c>
      <c r="C106" s="651"/>
      <c r="D106" s="326" t="str">
        <f>LEFT(D89,4)-1&amp;" UY"</f>
        <v>2018 UY</v>
      </c>
      <c r="E106" s="327" t="str">
        <f>D106</f>
        <v>2018 UY</v>
      </c>
      <c r="G106" s="650">
        <f>G89</f>
        <v>2023</v>
      </c>
      <c r="H106" s="651"/>
      <c r="I106" s="326" t="str">
        <f>LEFT(I89,4)-1&amp;" UY"</f>
        <v>2017 UY</v>
      </c>
      <c r="J106" s="327" t="str">
        <f>I106</f>
        <v>2017 UY</v>
      </c>
    </row>
    <row r="107" spans="2:10" ht="28" hidden="1" outlineLevel="1" x14ac:dyDescent="0.3">
      <c r="B107" s="652"/>
      <c r="C107" s="653"/>
      <c r="D107" s="343" t="s">
        <v>470</v>
      </c>
      <c r="E107" s="355" t="s">
        <v>471</v>
      </c>
      <c r="G107" s="652"/>
      <c r="H107" s="653"/>
      <c r="I107" s="343" t="s">
        <v>470</v>
      </c>
      <c r="J107" s="355" t="s">
        <v>471</v>
      </c>
    </row>
    <row r="108" spans="2:10" hidden="1" outlineLevel="1" x14ac:dyDescent="0.3">
      <c r="B108" s="654"/>
      <c r="C108" s="655"/>
      <c r="D108" s="338" t="s">
        <v>350</v>
      </c>
      <c r="E108" s="339" t="s">
        <v>351</v>
      </c>
      <c r="G108" s="654"/>
      <c r="H108" s="655"/>
      <c r="I108" s="338" t="s">
        <v>350</v>
      </c>
      <c r="J108" s="339" t="s">
        <v>351</v>
      </c>
    </row>
    <row r="109" spans="2:10" hidden="1" outlineLevel="2" x14ac:dyDescent="0.3">
      <c r="B109" s="458"/>
      <c r="C109" s="502" t="s">
        <v>144</v>
      </c>
      <c r="D109" s="459" t="s">
        <v>472</v>
      </c>
      <c r="E109" s="460" t="s">
        <v>473</v>
      </c>
      <c r="G109" s="458"/>
      <c r="H109" s="502" t="s">
        <v>144</v>
      </c>
      <c r="I109" s="459" t="s">
        <v>472</v>
      </c>
      <c r="J109" s="460" t="s">
        <v>473</v>
      </c>
    </row>
    <row r="110" spans="2:10" ht="14.5" hidden="1" outlineLevel="1" x14ac:dyDescent="0.3">
      <c r="B110" s="489"/>
      <c r="C110" s="501" t="s">
        <v>474</v>
      </c>
      <c r="D110" s="264"/>
      <c r="E110" s="265"/>
      <c r="G110" s="489"/>
      <c r="H110" s="501" t="s">
        <v>474</v>
      </c>
      <c r="I110" s="264"/>
      <c r="J110" s="265"/>
    </row>
    <row r="111" spans="2:10" hidden="1" outlineLevel="1" x14ac:dyDescent="0.3">
      <c r="B111" s="489">
        <v>1</v>
      </c>
      <c r="C111" s="161" t="s">
        <v>475</v>
      </c>
      <c r="D111" s="293"/>
      <c r="E111" s="292"/>
      <c r="G111" s="489">
        <v>1</v>
      </c>
      <c r="H111" s="161" t="s">
        <v>475</v>
      </c>
      <c r="I111" s="299"/>
      <c r="J111" s="300"/>
    </row>
    <row r="112" spans="2:10" hidden="1" outlineLevel="1" x14ac:dyDescent="0.3">
      <c r="B112" s="489">
        <v>2</v>
      </c>
      <c r="C112" s="161" t="s">
        <v>476</v>
      </c>
      <c r="D112" s="295"/>
      <c r="E112" s="294"/>
      <c r="G112" s="489">
        <v>2</v>
      </c>
      <c r="H112" s="161" t="s">
        <v>476</v>
      </c>
      <c r="I112" s="301"/>
      <c r="J112" s="300"/>
    </row>
    <row r="113" spans="2:10" hidden="1" outlineLevel="1" x14ac:dyDescent="0.3">
      <c r="B113" s="489">
        <v>3</v>
      </c>
      <c r="C113" s="161" t="s">
        <v>477</v>
      </c>
      <c r="D113" s="295"/>
      <c r="E113" s="294"/>
      <c r="G113" s="489">
        <v>3</v>
      </c>
      <c r="H113" s="161" t="s">
        <v>477</v>
      </c>
      <c r="I113" s="301"/>
      <c r="J113" s="300"/>
    </row>
    <row r="114" spans="2:10" hidden="1" outlineLevel="1" x14ac:dyDescent="0.3">
      <c r="B114" s="489">
        <v>4</v>
      </c>
      <c r="C114" s="161" t="s">
        <v>478</v>
      </c>
      <c r="D114" s="295"/>
      <c r="E114" s="294"/>
      <c r="G114" s="489">
        <v>4</v>
      </c>
      <c r="H114" s="161" t="s">
        <v>478</v>
      </c>
      <c r="I114" s="301"/>
      <c r="J114" s="300"/>
    </row>
    <row r="115" spans="2:10" hidden="1" outlineLevel="1" x14ac:dyDescent="0.3">
      <c r="B115" s="489">
        <v>5</v>
      </c>
      <c r="C115" s="161" t="s">
        <v>479</v>
      </c>
      <c r="D115" s="295"/>
      <c r="E115" s="294"/>
      <c r="G115" s="489">
        <v>5</v>
      </c>
      <c r="H115" s="161" t="s">
        <v>479</v>
      </c>
      <c r="I115" s="301"/>
      <c r="J115" s="300"/>
    </row>
    <row r="116" spans="2:10" hidden="1" outlineLevel="1" x14ac:dyDescent="0.3">
      <c r="B116" s="489">
        <v>6</v>
      </c>
      <c r="C116" s="161" t="s">
        <v>480</v>
      </c>
      <c r="D116" s="295"/>
      <c r="E116" s="294"/>
      <c r="G116" s="489">
        <v>6</v>
      </c>
      <c r="H116" s="161" t="s">
        <v>480</v>
      </c>
      <c r="I116" s="301"/>
      <c r="J116" s="300"/>
    </row>
    <row r="117" spans="2:10" hidden="1" outlineLevel="1" x14ac:dyDescent="0.3">
      <c r="B117" s="489">
        <v>7</v>
      </c>
      <c r="C117" s="161" t="s">
        <v>481</v>
      </c>
      <c r="D117" s="295"/>
      <c r="E117" s="294"/>
      <c r="G117" s="489">
        <v>7</v>
      </c>
      <c r="H117" s="161" t="s">
        <v>481</v>
      </c>
      <c r="I117" s="301"/>
      <c r="J117" s="300"/>
    </row>
    <row r="118" spans="2:10" hidden="1" outlineLevel="1" x14ac:dyDescent="0.3">
      <c r="B118" s="489">
        <v>8</v>
      </c>
      <c r="C118" s="161" t="s">
        <v>482</v>
      </c>
      <c r="D118" s="295"/>
      <c r="E118" s="294"/>
      <c r="G118" s="489">
        <v>8</v>
      </c>
      <c r="H118" s="161" t="s">
        <v>482</v>
      </c>
      <c r="I118" s="301"/>
      <c r="J118" s="300"/>
    </row>
    <row r="119" spans="2:10" hidden="1" outlineLevel="1" x14ac:dyDescent="0.3">
      <c r="B119" s="489">
        <v>9</v>
      </c>
      <c r="C119" s="161" t="s">
        <v>483</v>
      </c>
      <c r="D119" s="295"/>
      <c r="E119" s="294"/>
      <c r="G119" s="489">
        <v>9</v>
      </c>
      <c r="H119" s="161" t="s">
        <v>483</v>
      </c>
      <c r="I119" s="301"/>
      <c r="J119" s="300"/>
    </row>
    <row r="120" spans="2:10" hidden="1" outlineLevel="1" x14ac:dyDescent="0.3">
      <c r="B120" s="489">
        <v>10</v>
      </c>
      <c r="C120" s="161" t="s">
        <v>484</v>
      </c>
      <c r="D120" s="555"/>
      <c r="E120" s="556"/>
      <c r="G120" s="489">
        <v>10</v>
      </c>
      <c r="H120" s="161" t="s">
        <v>484</v>
      </c>
      <c r="I120" s="557"/>
      <c r="J120" s="558"/>
    </row>
    <row r="121" spans="2:10" ht="14.5" hidden="1" outlineLevel="1" thickBot="1" x14ac:dyDescent="0.35">
      <c r="B121" s="490">
        <v>11</v>
      </c>
      <c r="C121" s="266" t="s">
        <v>485</v>
      </c>
      <c r="D121" s="297"/>
      <c r="E121" s="296"/>
      <c r="G121" s="490">
        <v>11</v>
      </c>
      <c r="H121" s="266" t="s">
        <v>485</v>
      </c>
      <c r="I121" s="298"/>
      <c r="J121" s="302"/>
    </row>
    <row r="122" spans="2:10" collapsed="1" x14ac:dyDescent="0.3"/>
  </sheetData>
  <sheetProtection algorithmName="SHA-512" hashValue="tBgaqQu8T3FR+wA1WxdWmB3xmLnp16rQDsq3ZLEoTCZahuPHxJEa4AVYiWYAGT4ktBTJ43mne37Tv+EVhQ1S7w==" saltValue="W7cHaZzR4bkmx2A6zgDNLg==" spinCount="100000" sheet="1" formatCells="0" formatColumns="0" formatRows="0"/>
  <mergeCells count="14">
    <mergeCell ref="B89:C91"/>
    <mergeCell ref="B106:C108"/>
    <mergeCell ref="G4:H6"/>
    <mergeCell ref="G21:H23"/>
    <mergeCell ref="G38:H40"/>
    <mergeCell ref="G55:H57"/>
    <mergeCell ref="G72:H74"/>
    <mergeCell ref="G89:H91"/>
    <mergeCell ref="G106:H108"/>
    <mergeCell ref="B4:C6"/>
    <mergeCell ref="B21:C23"/>
    <mergeCell ref="B38:C40"/>
    <mergeCell ref="B55:C57"/>
    <mergeCell ref="B72:C74"/>
  </mergeCells>
  <hyperlinks>
    <hyperlink ref="E2" location="Content!A1" display="&lt;&lt;&lt; Back to ToC" xr:uid="{55C81EC4-6C00-4337-BFA7-FE1D38591EED}"/>
  </hyperlinks>
  <pageMargins left="0.7" right="0.7" top="0.75" bottom="0.75" header="0.3" footer="0.3"/>
  <pageSetup paperSize="9" scale="61" fitToHeight="0" orientation="landscape" r:id="rId1"/>
  <headerFooter>
    <oddFooter>&amp;C_x000D_&amp;1#&amp;"Calibri"&amp;10&amp;K000000 Classification: Unclassified</oddFooter>
  </headerFooter>
  <rowBreaks count="1" manualBreakCount="1">
    <brk id="105" max="16383" man="1"/>
  </rowBreaks>
  <colBreaks count="1" manualBreakCount="1">
    <brk id="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2BD3-6439-465D-AF6E-DC53724B5F53}">
  <dimension ref="B1:N58"/>
  <sheetViews>
    <sheetView showGridLines="0" zoomScaleNormal="100" workbookViewId="0">
      <selection activeCell="L21" sqref="L21:M22"/>
    </sheetView>
  </sheetViews>
  <sheetFormatPr defaultColWidth="9.1796875" defaultRowHeight="14" outlineLevelRow="1" outlineLevelCol="1" x14ac:dyDescent="0.3"/>
  <cols>
    <col min="1" max="1" width="3.7265625" style="9" customWidth="1"/>
    <col min="2" max="2" width="2.1796875" style="493" customWidth="1"/>
    <col min="3" max="3" width="32.54296875" style="9" bestFit="1" customWidth="1"/>
    <col min="4" max="4" width="21.54296875" style="9" hidden="1" customWidth="1" outlineLevel="1"/>
    <col min="5" max="5" width="20.7265625" style="9" customWidth="1" collapsed="1"/>
    <col min="6" max="8" width="20.7265625" style="9" customWidth="1"/>
    <col min="9" max="9" width="2.1796875" style="493" customWidth="1"/>
    <col min="10" max="10" width="32.54296875" style="9" bestFit="1" customWidth="1"/>
    <col min="11" max="11" width="21.54296875" style="9" hidden="1" customWidth="1" outlineLevel="1"/>
    <col min="12" max="12" width="20.7265625" style="9" customWidth="1" collapsed="1"/>
    <col min="13" max="14" width="20.7265625" style="9" customWidth="1"/>
    <col min="15" max="16384" width="9.1796875" style="9"/>
  </cols>
  <sheetData>
    <row r="1" spans="2:14" s="315" customFormat="1" x14ac:dyDescent="0.3">
      <c r="B1" s="488"/>
      <c r="I1" s="488"/>
    </row>
    <row r="2" spans="2:14" s="315" customFormat="1" ht="15.5" x14ac:dyDescent="0.3">
      <c r="B2" s="488"/>
      <c r="C2" s="312" t="s">
        <v>117</v>
      </c>
      <c r="D2" s="312"/>
      <c r="F2" s="324" t="s">
        <v>141</v>
      </c>
      <c r="I2" s="488"/>
      <c r="J2" s="312" t="str">
        <f>LEFT(L4,4) &amp; " - Discounted claims values "</f>
        <v>2023 - Discounted claims values </v>
      </c>
      <c r="K2" s="312"/>
      <c r="M2" s="324"/>
    </row>
    <row r="3" spans="2:14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F3" s="324"/>
      <c r="I3" s="488"/>
      <c r="J3" s="313" t="str">
        <f>C3</f>
        <v>Figures in thousands of GBP</v>
      </c>
      <c r="K3" s="325"/>
      <c r="M3" s="324"/>
    </row>
    <row r="4" spans="2:14" s="315" customFormat="1" x14ac:dyDescent="0.3">
      <c r="B4" s="682">
        <f>'Key inputs'!C31</f>
        <v>2024</v>
      </c>
      <c r="C4" s="703"/>
      <c r="D4" s="440"/>
      <c r="E4" s="326" t="str">
        <f>'Key inputs'!C32</f>
        <v>2024 UY</v>
      </c>
      <c r="F4" s="345" t="str">
        <f>E4</f>
        <v>2024 UY</v>
      </c>
      <c r="G4" s="327" t="str">
        <f>F4</f>
        <v>2024 UY</v>
      </c>
      <c r="I4" s="682">
        <f>'Key inputs'!G31</f>
        <v>2023</v>
      </c>
      <c r="J4" s="703"/>
      <c r="K4" s="440"/>
      <c r="L4" s="326" t="str">
        <f>'Key inputs'!G32</f>
        <v>2023 UY</v>
      </c>
      <c r="M4" s="345" t="str">
        <f>L4</f>
        <v>2023 UY</v>
      </c>
      <c r="N4" s="327" t="str">
        <f>M4</f>
        <v>2023 UY</v>
      </c>
    </row>
    <row r="5" spans="2:14" s="315" customFormat="1" x14ac:dyDescent="0.3">
      <c r="B5" s="684"/>
      <c r="C5" s="704"/>
      <c r="D5" s="441" t="s">
        <v>144</v>
      </c>
      <c r="E5" s="338" t="s">
        <v>486</v>
      </c>
      <c r="F5" s="337" t="s">
        <v>487</v>
      </c>
      <c r="G5" s="339" t="s">
        <v>488</v>
      </c>
      <c r="I5" s="684"/>
      <c r="J5" s="704"/>
      <c r="K5" s="441" t="s">
        <v>144</v>
      </c>
      <c r="L5" s="338" t="s">
        <v>486</v>
      </c>
      <c r="M5" s="337" t="s">
        <v>487</v>
      </c>
      <c r="N5" s="339" t="s">
        <v>488</v>
      </c>
    </row>
    <row r="6" spans="2:14" s="315" customFormat="1" ht="13.5" customHeight="1" x14ac:dyDescent="0.3">
      <c r="B6" s="685"/>
      <c r="C6" s="705"/>
      <c r="D6" s="442"/>
      <c r="E6" s="338" t="s">
        <v>145</v>
      </c>
      <c r="F6" s="337" t="s">
        <v>146</v>
      </c>
      <c r="G6" s="339" t="s">
        <v>147</v>
      </c>
      <c r="I6" s="685"/>
      <c r="J6" s="705"/>
      <c r="K6" s="442"/>
      <c r="L6" s="338" t="s">
        <v>145</v>
      </c>
      <c r="M6" s="337" t="s">
        <v>146</v>
      </c>
      <c r="N6" s="339" t="s">
        <v>147</v>
      </c>
    </row>
    <row r="7" spans="2:14" ht="14.25" customHeight="1" x14ac:dyDescent="0.3">
      <c r="B7" s="489">
        <v>1</v>
      </c>
      <c r="C7" s="259" t="s">
        <v>489</v>
      </c>
      <c r="D7" s="443" t="s">
        <v>490</v>
      </c>
      <c r="E7" s="290"/>
      <c r="F7" s="291"/>
      <c r="G7" s="289">
        <f>SUM(E7:F7)</f>
        <v>0</v>
      </c>
      <c r="I7" s="489">
        <v>1</v>
      </c>
      <c r="J7" s="259" t="s">
        <v>489</v>
      </c>
      <c r="K7" s="443" t="s">
        <v>490</v>
      </c>
      <c r="L7" s="125"/>
      <c r="M7" s="118"/>
      <c r="N7" s="289">
        <f>SUM(L7:M7)</f>
        <v>0</v>
      </c>
    </row>
    <row r="8" spans="2:14" ht="14.25" customHeight="1" x14ac:dyDescent="0.3">
      <c r="B8" s="489">
        <v>2</v>
      </c>
      <c r="C8" s="259" t="s">
        <v>491</v>
      </c>
      <c r="D8" s="443" t="s">
        <v>490</v>
      </c>
      <c r="E8" s="290"/>
      <c r="F8" s="291"/>
      <c r="G8" s="288">
        <f t="shared" ref="G8" si="0">SUM(E8:F8)</f>
        <v>0</v>
      </c>
      <c r="I8" s="489">
        <v>2</v>
      </c>
      <c r="J8" s="259" t="s">
        <v>491</v>
      </c>
      <c r="K8" s="443" t="s">
        <v>490</v>
      </c>
      <c r="L8" s="125"/>
      <c r="M8" s="118"/>
      <c r="N8" s="288">
        <f t="shared" ref="N8" si="1">SUM(L8:M8)</f>
        <v>0</v>
      </c>
    </row>
    <row r="9" spans="2:14" ht="14.25" customHeight="1" thickBot="1" x14ac:dyDescent="0.35">
      <c r="B9" s="490">
        <v>3</v>
      </c>
      <c r="C9" s="374" t="s">
        <v>492</v>
      </c>
      <c r="D9" s="444" t="s">
        <v>490</v>
      </c>
      <c r="E9" s="473">
        <f>SUM(E7:E8)</f>
        <v>0</v>
      </c>
      <c r="F9" s="175">
        <f t="shared" ref="F9" si="2">SUM(F7:F8)</f>
        <v>0</v>
      </c>
      <c r="G9" s="176">
        <f>SUM(E9:F9)</f>
        <v>0</v>
      </c>
      <c r="I9" s="490">
        <v>3</v>
      </c>
      <c r="J9" s="374" t="s">
        <v>492</v>
      </c>
      <c r="K9" s="444" t="s">
        <v>490</v>
      </c>
      <c r="L9" s="473">
        <f>SUM(L7:L8)</f>
        <v>0</v>
      </c>
      <c r="M9" s="175">
        <f t="shared" ref="M9" si="3">SUM(M7:M8)</f>
        <v>0</v>
      </c>
      <c r="N9" s="176">
        <f>SUM(L9:M9)</f>
        <v>0</v>
      </c>
    </row>
    <row r="10" spans="2:14" ht="14.5" thickBot="1" x14ac:dyDescent="0.35">
      <c r="C10" s="260"/>
      <c r="D10" s="260"/>
      <c r="E10" s="261"/>
      <c r="F10" s="262"/>
      <c r="G10" s="262"/>
      <c r="H10" s="263"/>
      <c r="J10" s="260"/>
      <c r="K10" s="260"/>
      <c r="L10" s="261"/>
      <c r="M10" s="262"/>
      <c r="N10" s="262"/>
    </row>
    <row r="11" spans="2:14" s="315" customFormat="1" x14ac:dyDescent="0.3">
      <c r="B11" s="682">
        <f>B4</f>
        <v>2024</v>
      </c>
      <c r="C11" s="703"/>
      <c r="D11" s="440"/>
      <c r="E11" s="326" t="str">
        <f>'Key inputs'!D32</f>
        <v>2023 UY</v>
      </c>
      <c r="F11" s="345" t="str">
        <f>E11</f>
        <v>2023 UY</v>
      </c>
      <c r="G11" s="327" t="str">
        <f>F11</f>
        <v>2023 UY</v>
      </c>
      <c r="I11" s="682">
        <f>I4</f>
        <v>2023</v>
      </c>
      <c r="J11" s="703"/>
      <c r="K11" s="440"/>
      <c r="L11" s="326" t="str">
        <f>'Key inputs'!H32</f>
        <v>2022 UY</v>
      </c>
      <c r="M11" s="345" t="str">
        <f>L11</f>
        <v>2022 UY</v>
      </c>
      <c r="N11" s="327" t="str">
        <f>M11</f>
        <v>2022 UY</v>
      </c>
    </row>
    <row r="12" spans="2:14" s="315" customFormat="1" x14ac:dyDescent="0.3">
      <c r="B12" s="684"/>
      <c r="C12" s="704"/>
      <c r="D12" s="441" t="s">
        <v>144</v>
      </c>
      <c r="E12" s="338" t="s">
        <v>486</v>
      </c>
      <c r="F12" s="337" t="s">
        <v>487</v>
      </c>
      <c r="G12" s="339" t="s">
        <v>488</v>
      </c>
      <c r="I12" s="684"/>
      <c r="J12" s="704"/>
      <c r="K12" s="441" t="s">
        <v>144</v>
      </c>
      <c r="L12" s="338" t="s">
        <v>486</v>
      </c>
      <c r="M12" s="337" t="s">
        <v>487</v>
      </c>
      <c r="N12" s="339" t="s">
        <v>488</v>
      </c>
    </row>
    <row r="13" spans="2:14" s="315" customFormat="1" ht="13.5" customHeight="1" x14ac:dyDescent="0.3">
      <c r="B13" s="685"/>
      <c r="C13" s="705"/>
      <c r="D13" s="442"/>
      <c r="E13" s="338" t="s">
        <v>148</v>
      </c>
      <c r="F13" s="337" t="s">
        <v>149</v>
      </c>
      <c r="G13" s="339" t="s">
        <v>150</v>
      </c>
      <c r="I13" s="685"/>
      <c r="J13" s="705"/>
      <c r="K13" s="442"/>
      <c r="L13" s="338" t="s">
        <v>148</v>
      </c>
      <c r="M13" s="337" t="s">
        <v>149</v>
      </c>
      <c r="N13" s="339" t="s">
        <v>150</v>
      </c>
    </row>
    <row r="14" spans="2:14" ht="14.25" customHeight="1" x14ac:dyDescent="0.3">
      <c r="B14" s="489">
        <v>1</v>
      </c>
      <c r="C14" s="259" t="s">
        <v>489</v>
      </c>
      <c r="D14" s="443" t="s">
        <v>490</v>
      </c>
      <c r="E14" s="290"/>
      <c r="F14" s="291"/>
      <c r="G14" s="289">
        <f>SUM(E14:F14)</f>
        <v>0</v>
      </c>
      <c r="I14" s="489">
        <v>1</v>
      </c>
      <c r="J14" s="259" t="s">
        <v>489</v>
      </c>
      <c r="K14" s="443" t="s">
        <v>490</v>
      </c>
      <c r="L14" s="125"/>
      <c r="M14" s="118"/>
      <c r="N14" s="289">
        <f>SUM(L14:M14)</f>
        <v>0</v>
      </c>
    </row>
    <row r="15" spans="2:14" ht="14.25" customHeight="1" x14ac:dyDescent="0.3">
      <c r="B15" s="489">
        <v>2</v>
      </c>
      <c r="C15" s="259" t="s">
        <v>491</v>
      </c>
      <c r="D15" s="443" t="s">
        <v>490</v>
      </c>
      <c r="E15" s="290"/>
      <c r="F15" s="291"/>
      <c r="G15" s="288">
        <f t="shared" ref="G15" si="4">SUM(E15:F15)</f>
        <v>0</v>
      </c>
      <c r="I15" s="489">
        <v>2</v>
      </c>
      <c r="J15" s="259" t="s">
        <v>491</v>
      </c>
      <c r="K15" s="443" t="s">
        <v>490</v>
      </c>
      <c r="L15" s="125"/>
      <c r="M15" s="118"/>
      <c r="N15" s="288">
        <f t="shared" ref="N15" si="5">SUM(L15:M15)</f>
        <v>0</v>
      </c>
    </row>
    <row r="16" spans="2:14" ht="14.25" customHeight="1" thickBot="1" x14ac:dyDescent="0.35">
      <c r="B16" s="490">
        <v>3</v>
      </c>
      <c r="C16" s="374" t="s">
        <v>492</v>
      </c>
      <c r="D16" s="444" t="s">
        <v>490</v>
      </c>
      <c r="E16" s="473">
        <f>SUM(E14:E15)</f>
        <v>0</v>
      </c>
      <c r="F16" s="175">
        <f>SUM(F14:F15)</f>
        <v>0</v>
      </c>
      <c r="G16" s="176">
        <f>SUM(E16:F16)</f>
        <v>0</v>
      </c>
      <c r="I16" s="490">
        <v>3</v>
      </c>
      <c r="J16" s="374" t="s">
        <v>492</v>
      </c>
      <c r="K16" s="444" t="s">
        <v>490</v>
      </c>
      <c r="L16" s="473">
        <f>SUM(L14:L15)</f>
        <v>0</v>
      </c>
      <c r="M16" s="175">
        <f>SUM(M14:M15)</f>
        <v>0</v>
      </c>
      <c r="N16" s="176">
        <f>SUM(L16:M16)</f>
        <v>0</v>
      </c>
    </row>
    <row r="17" spans="2:14" ht="14.5" thickBot="1" x14ac:dyDescent="0.35"/>
    <row r="18" spans="2:14" s="315" customFormat="1" x14ac:dyDescent="0.3">
      <c r="B18" s="682">
        <f>B11</f>
        <v>2024</v>
      </c>
      <c r="C18" s="703"/>
      <c r="D18" s="440"/>
      <c r="E18" s="326" t="str">
        <f>'Key inputs'!E32</f>
        <v>2022 UY</v>
      </c>
      <c r="F18" s="345" t="str">
        <f>E18</f>
        <v>2022 UY</v>
      </c>
      <c r="G18" s="327" t="str">
        <f>F18</f>
        <v>2022 UY</v>
      </c>
      <c r="I18" s="682">
        <f>I11</f>
        <v>2023</v>
      </c>
      <c r="J18" s="703"/>
      <c r="K18" s="440"/>
      <c r="L18" s="326" t="str">
        <f>'Key inputs'!I32</f>
        <v>2021 UY</v>
      </c>
      <c r="M18" s="345" t="str">
        <f>L18</f>
        <v>2021 UY</v>
      </c>
      <c r="N18" s="327" t="str">
        <f>M18</f>
        <v>2021 UY</v>
      </c>
    </row>
    <row r="19" spans="2:14" s="315" customFormat="1" x14ac:dyDescent="0.3">
      <c r="B19" s="684"/>
      <c r="C19" s="704"/>
      <c r="D19" s="441" t="s">
        <v>144</v>
      </c>
      <c r="E19" s="338" t="s">
        <v>486</v>
      </c>
      <c r="F19" s="337" t="s">
        <v>487</v>
      </c>
      <c r="G19" s="339" t="s">
        <v>488</v>
      </c>
      <c r="I19" s="684"/>
      <c r="J19" s="704"/>
      <c r="K19" s="441" t="s">
        <v>144</v>
      </c>
      <c r="L19" s="338" t="s">
        <v>486</v>
      </c>
      <c r="M19" s="337" t="s">
        <v>487</v>
      </c>
      <c r="N19" s="339" t="s">
        <v>488</v>
      </c>
    </row>
    <row r="20" spans="2:14" s="315" customFormat="1" ht="13.5" customHeight="1" x14ac:dyDescent="0.3">
      <c r="B20" s="685"/>
      <c r="C20" s="705"/>
      <c r="D20" s="442"/>
      <c r="E20" s="338" t="s">
        <v>151</v>
      </c>
      <c r="F20" s="337" t="s">
        <v>152</v>
      </c>
      <c r="G20" s="339" t="s">
        <v>346</v>
      </c>
      <c r="I20" s="685"/>
      <c r="J20" s="705"/>
      <c r="K20" s="442"/>
      <c r="L20" s="338" t="s">
        <v>151</v>
      </c>
      <c r="M20" s="337" t="s">
        <v>152</v>
      </c>
      <c r="N20" s="339" t="s">
        <v>346</v>
      </c>
    </row>
    <row r="21" spans="2:14" ht="14.25" customHeight="1" x14ac:dyDescent="0.3">
      <c r="B21" s="489">
        <v>1</v>
      </c>
      <c r="C21" s="259" t="s">
        <v>489</v>
      </c>
      <c r="D21" s="443" t="s">
        <v>490</v>
      </c>
      <c r="E21" s="290"/>
      <c r="F21" s="291"/>
      <c r="G21" s="289">
        <f t="shared" ref="G21:G23" si="6">SUM(E21:F21)</f>
        <v>0</v>
      </c>
      <c r="I21" s="489">
        <v>1</v>
      </c>
      <c r="J21" s="259" t="s">
        <v>489</v>
      </c>
      <c r="K21" s="443" t="s">
        <v>490</v>
      </c>
      <c r="L21" s="125"/>
      <c r="M21" s="118"/>
      <c r="N21" s="289">
        <f t="shared" ref="N21:N23" si="7">SUM(L21:M21)</f>
        <v>0</v>
      </c>
    </row>
    <row r="22" spans="2:14" ht="14.25" customHeight="1" x14ac:dyDescent="0.3">
      <c r="B22" s="489">
        <v>2</v>
      </c>
      <c r="C22" s="259" t="s">
        <v>491</v>
      </c>
      <c r="D22" s="443" t="s">
        <v>490</v>
      </c>
      <c r="E22" s="290"/>
      <c r="F22" s="291"/>
      <c r="G22" s="288">
        <f t="shared" si="6"/>
        <v>0</v>
      </c>
      <c r="I22" s="489">
        <v>2</v>
      </c>
      <c r="J22" s="259" t="s">
        <v>491</v>
      </c>
      <c r="K22" s="443" t="s">
        <v>490</v>
      </c>
      <c r="L22" s="125"/>
      <c r="M22" s="118"/>
      <c r="N22" s="288">
        <f t="shared" si="7"/>
        <v>0</v>
      </c>
    </row>
    <row r="23" spans="2:14" ht="14.25" customHeight="1" thickBot="1" x14ac:dyDescent="0.35">
      <c r="B23" s="490">
        <v>3</v>
      </c>
      <c r="C23" s="374" t="s">
        <v>492</v>
      </c>
      <c r="D23" s="444" t="s">
        <v>490</v>
      </c>
      <c r="E23" s="473">
        <f>SUM(E21:E22)</f>
        <v>0</v>
      </c>
      <c r="F23" s="175">
        <f>SUM(F21:F22)</f>
        <v>0</v>
      </c>
      <c r="G23" s="176">
        <f t="shared" si="6"/>
        <v>0</v>
      </c>
      <c r="I23" s="490">
        <v>3</v>
      </c>
      <c r="J23" s="374" t="s">
        <v>492</v>
      </c>
      <c r="K23" s="444" t="s">
        <v>490</v>
      </c>
      <c r="L23" s="473">
        <f>SUM(L21:L22)</f>
        <v>0</v>
      </c>
      <c r="M23" s="175">
        <f>SUM(M21:M22)</f>
        <v>0</v>
      </c>
      <c r="N23" s="176">
        <f t="shared" si="7"/>
        <v>0</v>
      </c>
    </row>
    <row r="24" spans="2:14" ht="14.5" hidden="1" outlineLevel="1" thickBot="1" x14ac:dyDescent="0.35"/>
    <row r="25" spans="2:14" s="315" customFormat="1" hidden="1" outlineLevel="1" x14ac:dyDescent="0.3">
      <c r="B25" s="682">
        <f>B18</f>
        <v>2024</v>
      </c>
      <c r="C25" s="703"/>
      <c r="D25" s="440"/>
      <c r="E25" s="326" t="str">
        <f>LEFT(F18,4)-1&amp;" UY"</f>
        <v>2021 UY</v>
      </c>
      <c r="F25" s="345" t="str">
        <f>E25</f>
        <v>2021 UY</v>
      </c>
      <c r="G25" s="327" t="str">
        <f>F25</f>
        <v>2021 UY</v>
      </c>
      <c r="I25" s="682">
        <f>I18</f>
        <v>2023</v>
      </c>
      <c r="J25" s="703"/>
      <c r="K25" s="440"/>
      <c r="L25" s="326" t="str">
        <f>LEFT(M18,4)-1&amp;" UY"</f>
        <v>2020 UY</v>
      </c>
      <c r="M25" s="345" t="str">
        <f>L25</f>
        <v>2020 UY</v>
      </c>
      <c r="N25" s="327" t="str">
        <f>M25</f>
        <v>2020 UY</v>
      </c>
    </row>
    <row r="26" spans="2:14" s="315" customFormat="1" hidden="1" outlineLevel="1" x14ac:dyDescent="0.3">
      <c r="B26" s="684"/>
      <c r="C26" s="704"/>
      <c r="D26" s="441" t="s">
        <v>144</v>
      </c>
      <c r="E26" s="338" t="s">
        <v>486</v>
      </c>
      <c r="F26" s="337" t="s">
        <v>487</v>
      </c>
      <c r="G26" s="339" t="s">
        <v>488</v>
      </c>
      <c r="I26" s="684"/>
      <c r="J26" s="704"/>
      <c r="K26" s="441" t="s">
        <v>144</v>
      </c>
      <c r="L26" s="338" t="s">
        <v>486</v>
      </c>
      <c r="M26" s="337" t="s">
        <v>487</v>
      </c>
      <c r="N26" s="339" t="s">
        <v>488</v>
      </c>
    </row>
    <row r="27" spans="2:14" s="315" customFormat="1" ht="13.5" hidden="1" customHeight="1" outlineLevel="1" x14ac:dyDescent="0.3">
      <c r="B27" s="685"/>
      <c r="C27" s="705"/>
      <c r="D27" s="442"/>
      <c r="E27" s="338" t="s">
        <v>347</v>
      </c>
      <c r="F27" s="337" t="s">
        <v>348</v>
      </c>
      <c r="G27" s="339" t="s">
        <v>349</v>
      </c>
      <c r="I27" s="685"/>
      <c r="J27" s="705"/>
      <c r="K27" s="442"/>
      <c r="L27" s="338" t="s">
        <v>347</v>
      </c>
      <c r="M27" s="337" t="s">
        <v>348</v>
      </c>
      <c r="N27" s="339" t="s">
        <v>349</v>
      </c>
    </row>
    <row r="28" spans="2:14" ht="14.25" hidden="1" customHeight="1" outlineLevel="1" x14ac:dyDescent="0.3">
      <c r="B28" s="489">
        <v>1</v>
      </c>
      <c r="C28" s="259" t="s">
        <v>489</v>
      </c>
      <c r="D28" s="443" t="s">
        <v>490</v>
      </c>
      <c r="E28" s="290"/>
      <c r="F28" s="291"/>
      <c r="G28" s="289">
        <f t="shared" ref="G28:G30" si="8">SUM(E28:F28)</f>
        <v>0</v>
      </c>
      <c r="I28" s="489">
        <v>1</v>
      </c>
      <c r="J28" s="259" t="s">
        <v>489</v>
      </c>
      <c r="K28" s="443" t="s">
        <v>490</v>
      </c>
      <c r="L28" s="125"/>
      <c r="M28" s="118"/>
      <c r="N28" s="289">
        <f t="shared" ref="N28:N30" si="9">SUM(L28:M28)</f>
        <v>0</v>
      </c>
    </row>
    <row r="29" spans="2:14" ht="14.25" hidden="1" customHeight="1" outlineLevel="1" x14ac:dyDescent="0.3">
      <c r="B29" s="489">
        <v>2</v>
      </c>
      <c r="C29" s="259" t="s">
        <v>491</v>
      </c>
      <c r="D29" s="443" t="s">
        <v>490</v>
      </c>
      <c r="E29" s="290"/>
      <c r="F29" s="291"/>
      <c r="G29" s="288">
        <f t="shared" si="8"/>
        <v>0</v>
      </c>
      <c r="I29" s="489">
        <v>2</v>
      </c>
      <c r="J29" s="259" t="s">
        <v>491</v>
      </c>
      <c r="K29" s="443" t="s">
        <v>490</v>
      </c>
      <c r="L29" s="125"/>
      <c r="M29" s="118"/>
      <c r="N29" s="288">
        <f t="shared" si="9"/>
        <v>0</v>
      </c>
    </row>
    <row r="30" spans="2:14" ht="14.25" hidden="1" customHeight="1" outlineLevel="1" thickBot="1" x14ac:dyDescent="0.35">
      <c r="B30" s="490">
        <v>3</v>
      </c>
      <c r="C30" s="374" t="s">
        <v>492</v>
      </c>
      <c r="D30" s="444" t="s">
        <v>490</v>
      </c>
      <c r="E30" s="473">
        <f>SUM(E28:E29)</f>
        <v>0</v>
      </c>
      <c r="F30" s="175">
        <f>SUM(F28:F29)</f>
        <v>0</v>
      </c>
      <c r="G30" s="176">
        <f t="shared" si="8"/>
        <v>0</v>
      </c>
      <c r="I30" s="490">
        <v>3</v>
      </c>
      <c r="J30" s="374" t="s">
        <v>492</v>
      </c>
      <c r="K30" s="444" t="s">
        <v>490</v>
      </c>
      <c r="L30" s="473">
        <f>SUM(L28:L29)</f>
        <v>0</v>
      </c>
      <c r="M30" s="175">
        <f>SUM(M28:M29)</f>
        <v>0</v>
      </c>
      <c r="N30" s="176">
        <f t="shared" si="9"/>
        <v>0</v>
      </c>
    </row>
    <row r="31" spans="2:14" ht="14.5" hidden="1" outlineLevel="1" thickBot="1" x14ac:dyDescent="0.35"/>
    <row r="32" spans="2:14" s="315" customFormat="1" hidden="1" outlineLevel="1" x14ac:dyDescent="0.3">
      <c r="B32" s="682">
        <f>B25</f>
        <v>2024</v>
      </c>
      <c r="C32" s="703"/>
      <c r="D32" s="440"/>
      <c r="E32" s="326" t="str">
        <f>LEFT(E25,4)-1&amp;" UY"</f>
        <v>2020 UY</v>
      </c>
      <c r="F32" s="345" t="str">
        <f>E32</f>
        <v>2020 UY</v>
      </c>
      <c r="G32" s="327" t="str">
        <f>F32</f>
        <v>2020 UY</v>
      </c>
      <c r="I32" s="682">
        <f>I25</f>
        <v>2023</v>
      </c>
      <c r="J32" s="703"/>
      <c r="K32" s="440"/>
      <c r="L32" s="326" t="str">
        <f>LEFT(L25,4)-1&amp;" UY"</f>
        <v>2019 UY</v>
      </c>
      <c r="M32" s="345" t="str">
        <f>L32</f>
        <v>2019 UY</v>
      </c>
      <c r="N32" s="327" t="str">
        <f>M32</f>
        <v>2019 UY</v>
      </c>
    </row>
    <row r="33" spans="2:14" s="315" customFormat="1" hidden="1" outlineLevel="1" x14ac:dyDescent="0.3">
      <c r="B33" s="684"/>
      <c r="C33" s="704"/>
      <c r="D33" s="441" t="s">
        <v>144</v>
      </c>
      <c r="E33" s="338" t="s">
        <v>486</v>
      </c>
      <c r="F33" s="337" t="s">
        <v>487</v>
      </c>
      <c r="G33" s="339" t="s">
        <v>488</v>
      </c>
      <c r="I33" s="684"/>
      <c r="J33" s="704"/>
      <c r="K33" s="441" t="s">
        <v>144</v>
      </c>
      <c r="L33" s="338" t="s">
        <v>486</v>
      </c>
      <c r="M33" s="337" t="s">
        <v>487</v>
      </c>
      <c r="N33" s="339" t="s">
        <v>488</v>
      </c>
    </row>
    <row r="34" spans="2:14" s="315" customFormat="1" ht="13.5" hidden="1" customHeight="1" outlineLevel="1" x14ac:dyDescent="0.3">
      <c r="B34" s="685"/>
      <c r="C34" s="705"/>
      <c r="D34" s="442"/>
      <c r="E34" s="338" t="s">
        <v>350</v>
      </c>
      <c r="F34" s="337" t="s">
        <v>351</v>
      </c>
      <c r="G34" s="339" t="s">
        <v>352</v>
      </c>
      <c r="I34" s="685"/>
      <c r="J34" s="705"/>
      <c r="K34" s="442"/>
      <c r="L34" s="338" t="s">
        <v>350</v>
      </c>
      <c r="M34" s="337" t="s">
        <v>351</v>
      </c>
      <c r="N34" s="339" t="s">
        <v>352</v>
      </c>
    </row>
    <row r="35" spans="2:14" ht="14.25" hidden="1" customHeight="1" outlineLevel="1" x14ac:dyDescent="0.3">
      <c r="B35" s="489">
        <v>1</v>
      </c>
      <c r="C35" s="259" t="s">
        <v>489</v>
      </c>
      <c r="D35" s="443" t="s">
        <v>490</v>
      </c>
      <c r="E35" s="290"/>
      <c r="F35" s="291"/>
      <c r="G35" s="289">
        <f>SUM(E35:F35)</f>
        <v>0</v>
      </c>
      <c r="I35" s="489">
        <v>1</v>
      </c>
      <c r="J35" s="259" t="s">
        <v>489</v>
      </c>
      <c r="K35" s="443" t="s">
        <v>490</v>
      </c>
      <c r="L35" s="125"/>
      <c r="M35" s="118"/>
      <c r="N35" s="289">
        <f>SUM(L35:M35)</f>
        <v>0</v>
      </c>
    </row>
    <row r="36" spans="2:14" ht="14.25" hidden="1" customHeight="1" outlineLevel="1" x14ac:dyDescent="0.3">
      <c r="B36" s="489">
        <v>2</v>
      </c>
      <c r="C36" s="259" t="s">
        <v>491</v>
      </c>
      <c r="D36" s="443" t="s">
        <v>490</v>
      </c>
      <c r="E36" s="290"/>
      <c r="F36" s="291"/>
      <c r="G36" s="288">
        <f t="shared" ref="G36:G37" si="10">SUM(E36:F36)</f>
        <v>0</v>
      </c>
      <c r="I36" s="489">
        <v>2</v>
      </c>
      <c r="J36" s="259" t="s">
        <v>491</v>
      </c>
      <c r="K36" s="443" t="s">
        <v>490</v>
      </c>
      <c r="L36" s="125"/>
      <c r="M36" s="118"/>
      <c r="N36" s="288">
        <f t="shared" ref="N36:N37" si="11">SUM(L36:M36)</f>
        <v>0</v>
      </c>
    </row>
    <row r="37" spans="2:14" ht="14.25" hidden="1" customHeight="1" outlineLevel="1" thickBot="1" x14ac:dyDescent="0.35">
      <c r="B37" s="490">
        <v>3</v>
      </c>
      <c r="C37" s="374" t="s">
        <v>492</v>
      </c>
      <c r="D37" s="444" t="s">
        <v>490</v>
      </c>
      <c r="E37" s="473">
        <f>SUM(E35:E36)</f>
        <v>0</v>
      </c>
      <c r="F37" s="175">
        <f>SUM(F35:F36)</f>
        <v>0</v>
      </c>
      <c r="G37" s="176">
        <f t="shared" si="10"/>
        <v>0</v>
      </c>
      <c r="I37" s="490">
        <v>3</v>
      </c>
      <c r="J37" s="374" t="s">
        <v>492</v>
      </c>
      <c r="K37" s="444" t="s">
        <v>490</v>
      </c>
      <c r="L37" s="473">
        <f>SUM(L35:L36)</f>
        <v>0</v>
      </c>
      <c r="M37" s="175">
        <f>SUM(M35:M36)</f>
        <v>0</v>
      </c>
      <c r="N37" s="176">
        <f t="shared" si="11"/>
        <v>0</v>
      </c>
    </row>
    <row r="38" spans="2:14" ht="14.5" hidden="1" outlineLevel="1" thickBot="1" x14ac:dyDescent="0.35"/>
    <row r="39" spans="2:14" s="315" customFormat="1" hidden="1" outlineLevel="1" x14ac:dyDescent="0.3">
      <c r="B39" s="682">
        <f>B32</f>
        <v>2024</v>
      </c>
      <c r="C39" s="703"/>
      <c r="D39" s="440"/>
      <c r="E39" s="326" t="str">
        <f>LEFT(E32,4)-1&amp;" UY"</f>
        <v>2019 UY</v>
      </c>
      <c r="F39" s="345" t="str">
        <f>E39</f>
        <v>2019 UY</v>
      </c>
      <c r="G39" s="327" t="str">
        <f>F39</f>
        <v>2019 UY</v>
      </c>
      <c r="I39" s="682">
        <f>I32</f>
        <v>2023</v>
      </c>
      <c r="J39" s="703"/>
      <c r="K39" s="440"/>
      <c r="L39" s="326" t="str">
        <f>LEFT(L32,4)-1&amp;" UY"</f>
        <v>2018 UY</v>
      </c>
      <c r="M39" s="345" t="str">
        <f>L39</f>
        <v>2018 UY</v>
      </c>
      <c r="N39" s="327" t="str">
        <f>M39</f>
        <v>2018 UY</v>
      </c>
    </row>
    <row r="40" spans="2:14" s="315" customFormat="1" hidden="1" outlineLevel="1" x14ac:dyDescent="0.3">
      <c r="B40" s="684"/>
      <c r="C40" s="704"/>
      <c r="D40" s="441" t="s">
        <v>144</v>
      </c>
      <c r="E40" s="338" t="s">
        <v>486</v>
      </c>
      <c r="F40" s="337" t="s">
        <v>487</v>
      </c>
      <c r="G40" s="339" t="s">
        <v>488</v>
      </c>
      <c r="I40" s="684"/>
      <c r="J40" s="704"/>
      <c r="K40" s="441" t="s">
        <v>144</v>
      </c>
      <c r="L40" s="338" t="s">
        <v>486</v>
      </c>
      <c r="M40" s="337" t="s">
        <v>487</v>
      </c>
      <c r="N40" s="339" t="s">
        <v>488</v>
      </c>
    </row>
    <row r="41" spans="2:14" s="315" customFormat="1" ht="13.5" hidden="1" customHeight="1" outlineLevel="1" x14ac:dyDescent="0.3">
      <c r="B41" s="685"/>
      <c r="C41" s="705"/>
      <c r="D41" s="442"/>
      <c r="E41" s="338" t="s">
        <v>353</v>
      </c>
      <c r="F41" s="337" t="s">
        <v>354</v>
      </c>
      <c r="G41" s="339" t="s">
        <v>355</v>
      </c>
      <c r="I41" s="685"/>
      <c r="J41" s="705"/>
      <c r="K41" s="442"/>
      <c r="L41" s="338" t="s">
        <v>353</v>
      </c>
      <c r="M41" s="337" t="s">
        <v>354</v>
      </c>
      <c r="N41" s="339" t="s">
        <v>355</v>
      </c>
    </row>
    <row r="42" spans="2:14" ht="14.25" hidden="1" customHeight="1" outlineLevel="1" x14ac:dyDescent="0.3">
      <c r="B42" s="489">
        <v>1</v>
      </c>
      <c r="C42" s="259" t="s">
        <v>489</v>
      </c>
      <c r="D42" s="443" t="s">
        <v>490</v>
      </c>
      <c r="E42" s="290"/>
      <c r="F42" s="291"/>
      <c r="G42" s="289">
        <f t="shared" ref="G42:G44" si="12">SUM(E42:F42)</f>
        <v>0</v>
      </c>
      <c r="I42" s="489">
        <v>1</v>
      </c>
      <c r="J42" s="259" t="s">
        <v>489</v>
      </c>
      <c r="K42" s="443" t="s">
        <v>490</v>
      </c>
      <c r="L42" s="125"/>
      <c r="M42" s="118"/>
      <c r="N42" s="289">
        <f t="shared" ref="N42:N44" si="13">SUM(L42:M42)</f>
        <v>0</v>
      </c>
    </row>
    <row r="43" spans="2:14" ht="14.25" hidden="1" customHeight="1" outlineLevel="1" x14ac:dyDescent="0.3">
      <c r="B43" s="489">
        <v>2</v>
      </c>
      <c r="C43" s="259" t="s">
        <v>491</v>
      </c>
      <c r="D43" s="443" t="s">
        <v>490</v>
      </c>
      <c r="E43" s="290"/>
      <c r="F43" s="291"/>
      <c r="G43" s="288">
        <f t="shared" si="12"/>
        <v>0</v>
      </c>
      <c r="I43" s="489">
        <v>2</v>
      </c>
      <c r="J43" s="259" t="s">
        <v>491</v>
      </c>
      <c r="K43" s="443" t="s">
        <v>490</v>
      </c>
      <c r="L43" s="125"/>
      <c r="M43" s="118"/>
      <c r="N43" s="288">
        <f t="shared" si="13"/>
        <v>0</v>
      </c>
    </row>
    <row r="44" spans="2:14" ht="14.25" hidden="1" customHeight="1" outlineLevel="1" thickBot="1" x14ac:dyDescent="0.35">
      <c r="B44" s="490">
        <v>3</v>
      </c>
      <c r="C44" s="374" t="s">
        <v>492</v>
      </c>
      <c r="D44" s="444" t="s">
        <v>490</v>
      </c>
      <c r="E44" s="473">
        <f>SUM(E42:E43)</f>
        <v>0</v>
      </c>
      <c r="F44" s="175">
        <f>SUM(F42:F43)</f>
        <v>0</v>
      </c>
      <c r="G44" s="176">
        <f t="shared" si="12"/>
        <v>0</v>
      </c>
      <c r="I44" s="490">
        <v>3</v>
      </c>
      <c r="J44" s="374" t="s">
        <v>492</v>
      </c>
      <c r="K44" s="444" t="s">
        <v>490</v>
      </c>
      <c r="L44" s="473">
        <f>SUM(L42:L43)</f>
        <v>0</v>
      </c>
      <c r="M44" s="175">
        <f>SUM(M42:M43)</f>
        <v>0</v>
      </c>
      <c r="N44" s="176">
        <f t="shared" si="13"/>
        <v>0</v>
      </c>
    </row>
    <row r="45" spans="2:14" ht="14.5" hidden="1" outlineLevel="1" thickBot="1" x14ac:dyDescent="0.35"/>
    <row r="46" spans="2:14" s="315" customFormat="1" hidden="1" outlineLevel="1" x14ac:dyDescent="0.3">
      <c r="B46" s="682">
        <f>B39</f>
        <v>2024</v>
      </c>
      <c r="C46" s="703"/>
      <c r="D46" s="440"/>
      <c r="E46" s="326" t="str">
        <f>LEFT(E39,4)-1&amp;" UY"</f>
        <v>2018 UY</v>
      </c>
      <c r="F46" s="345" t="str">
        <f>E46</f>
        <v>2018 UY</v>
      </c>
      <c r="G46" s="327" t="str">
        <f>F46</f>
        <v>2018 UY</v>
      </c>
      <c r="I46" s="682">
        <f>I39</f>
        <v>2023</v>
      </c>
      <c r="J46" s="703"/>
      <c r="K46" s="440"/>
      <c r="L46" s="326" t="str">
        <f>LEFT(L39,4)-1&amp;" UY"</f>
        <v>2017 UY</v>
      </c>
      <c r="M46" s="345" t="str">
        <f>L46</f>
        <v>2017 UY</v>
      </c>
      <c r="N46" s="327" t="str">
        <f>M46</f>
        <v>2017 UY</v>
      </c>
    </row>
    <row r="47" spans="2:14" s="315" customFormat="1" hidden="1" outlineLevel="1" x14ac:dyDescent="0.3">
      <c r="B47" s="684"/>
      <c r="C47" s="704"/>
      <c r="D47" s="441" t="s">
        <v>144</v>
      </c>
      <c r="E47" s="338" t="s">
        <v>486</v>
      </c>
      <c r="F47" s="337" t="s">
        <v>487</v>
      </c>
      <c r="G47" s="339" t="s">
        <v>488</v>
      </c>
      <c r="I47" s="684"/>
      <c r="J47" s="704"/>
      <c r="K47" s="441" t="s">
        <v>144</v>
      </c>
      <c r="L47" s="338" t="s">
        <v>486</v>
      </c>
      <c r="M47" s="337" t="s">
        <v>487</v>
      </c>
      <c r="N47" s="339" t="s">
        <v>488</v>
      </c>
    </row>
    <row r="48" spans="2:14" s="315" customFormat="1" ht="13.5" hidden="1" customHeight="1" outlineLevel="1" x14ac:dyDescent="0.3">
      <c r="B48" s="685"/>
      <c r="C48" s="705"/>
      <c r="D48" s="442"/>
      <c r="E48" s="338" t="s">
        <v>356</v>
      </c>
      <c r="F48" s="337" t="s">
        <v>357</v>
      </c>
      <c r="G48" s="339" t="s">
        <v>358</v>
      </c>
      <c r="I48" s="685"/>
      <c r="J48" s="705"/>
      <c r="K48" s="442"/>
      <c r="L48" s="338" t="s">
        <v>356</v>
      </c>
      <c r="M48" s="337" t="s">
        <v>357</v>
      </c>
      <c r="N48" s="339" t="s">
        <v>358</v>
      </c>
    </row>
    <row r="49" spans="2:14" ht="14.25" hidden="1" customHeight="1" outlineLevel="1" x14ac:dyDescent="0.3">
      <c r="B49" s="489">
        <v>1</v>
      </c>
      <c r="C49" s="259" t="s">
        <v>489</v>
      </c>
      <c r="D49" s="443" t="s">
        <v>490</v>
      </c>
      <c r="E49" s="290"/>
      <c r="F49" s="291"/>
      <c r="G49" s="289">
        <f>SUM(E49:F49)</f>
        <v>0</v>
      </c>
      <c r="I49" s="489">
        <v>1</v>
      </c>
      <c r="J49" s="259" t="s">
        <v>489</v>
      </c>
      <c r="K49" s="443" t="s">
        <v>490</v>
      </c>
      <c r="L49" s="125"/>
      <c r="M49" s="118"/>
      <c r="N49" s="289">
        <f>SUM(L49:M49)</f>
        <v>0</v>
      </c>
    </row>
    <row r="50" spans="2:14" ht="14.25" hidden="1" customHeight="1" outlineLevel="1" x14ac:dyDescent="0.3">
      <c r="B50" s="489">
        <v>2</v>
      </c>
      <c r="C50" s="259" t="s">
        <v>491</v>
      </c>
      <c r="D50" s="443" t="s">
        <v>490</v>
      </c>
      <c r="E50" s="290"/>
      <c r="F50" s="291"/>
      <c r="G50" s="288">
        <f t="shared" ref="G50:G51" si="14">SUM(E50:F50)</f>
        <v>0</v>
      </c>
      <c r="I50" s="489">
        <v>2</v>
      </c>
      <c r="J50" s="259" t="s">
        <v>491</v>
      </c>
      <c r="K50" s="443" t="s">
        <v>490</v>
      </c>
      <c r="L50" s="125"/>
      <c r="M50" s="118"/>
      <c r="N50" s="288">
        <f t="shared" ref="N50:N51" si="15">SUM(L50:M50)</f>
        <v>0</v>
      </c>
    </row>
    <row r="51" spans="2:14" ht="14.25" hidden="1" customHeight="1" outlineLevel="1" thickBot="1" x14ac:dyDescent="0.35">
      <c r="B51" s="490">
        <v>3</v>
      </c>
      <c r="C51" s="374" t="s">
        <v>492</v>
      </c>
      <c r="D51" s="444" t="s">
        <v>490</v>
      </c>
      <c r="E51" s="473">
        <f>SUM(E49:E50)</f>
        <v>0</v>
      </c>
      <c r="F51" s="175">
        <f>SUM(F49:F50)</f>
        <v>0</v>
      </c>
      <c r="G51" s="176">
        <f t="shared" si="14"/>
        <v>0</v>
      </c>
      <c r="I51" s="490">
        <v>3</v>
      </c>
      <c r="J51" s="374" t="s">
        <v>492</v>
      </c>
      <c r="K51" s="444" t="s">
        <v>490</v>
      </c>
      <c r="L51" s="473">
        <f>SUM(L49:L50)</f>
        <v>0</v>
      </c>
      <c r="M51" s="175">
        <f>SUM(M49:M50)</f>
        <v>0</v>
      </c>
      <c r="N51" s="176">
        <f t="shared" si="15"/>
        <v>0</v>
      </c>
    </row>
    <row r="52" spans="2:14" ht="14.5" collapsed="1" thickBot="1" x14ac:dyDescent="0.35"/>
    <row r="53" spans="2:14" x14ac:dyDescent="0.3">
      <c r="B53" s="682">
        <f>B46</f>
        <v>2024</v>
      </c>
      <c r="C53" s="703"/>
      <c r="D53" s="440"/>
      <c r="E53" s="326">
        <f>'[1]Key inputs'!F31</f>
        <v>0</v>
      </c>
      <c r="F53" s="364">
        <f>E53</f>
        <v>0</v>
      </c>
      <c r="G53" s="367">
        <f>F53</f>
        <v>0</v>
      </c>
      <c r="I53" s="682">
        <f>I46</f>
        <v>2023</v>
      </c>
      <c r="J53" s="703"/>
      <c r="K53" s="440"/>
      <c r="L53" s="326">
        <f>E53</f>
        <v>0</v>
      </c>
      <c r="M53" s="364">
        <f>L53</f>
        <v>0</v>
      </c>
      <c r="N53" s="367">
        <f>M53</f>
        <v>0</v>
      </c>
    </row>
    <row r="54" spans="2:14" x14ac:dyDescent="0.3">
      <c r="B54" s="684"/>
      <c r="C54" s="704"/>
      <c r="D54" s="441" t="s">
        <v>144</v>
      </c>
      <c r="E54" s="338" t="s">
        <v>486</v>
      </c>
      <c r="F54" s="337" t="s">
        <v>487</v>
      </c>
      <c r="G54" s="339" t="s">
        <v>488</v>
      </c>
      <c r="I54" s="684"/>
      <c r="J54" s="704"/>
      <c r="K54" s="441" t="s">
        <v>144</v>
      </c>
      <c r="L54" s="338" t="s">
        <v>486</v>
      </c>
      <c r="M54" s="337" t="s">
        <v>487</v>
      </c>
      <c r="N54" s="339" t="s">
        <v>488</v>
      </c>
    </row>
    <row r="55" spans="2:14" x14ac:dyDescent="0.3">
      <c r="B55" s="685"/>
      <c r="C55" s="705"/>
      <c r="D55" s="442"/>
      <c r="E55" s="338" t="s">
        <v>359</v>
      </c>
      <c r="F55" s="337" t="s">
        <v>360</v>
      </c>
      <c r="G55" s="339" t="s">
        <v>361</v>
      </c>
      <c r="I55" s="685"/>
      <c r="J55" s="705"/>
      <c r="K55" s="442"/>
      <c r="L55" s="338" t="s">
        <v>359</v>
      </c>
      <c r="M55" s="337" t="s">
        <v>360</v>
      </c>
      <c r="N55" s="339" t="s">
        <v>361</v>
      </c>
    </row>
    <row r="56" spans="2:14" ht="14.25" customHeight="1" x14ac:dyDescent="0.3">
      <c r="B56" s="489">
        <v>1</v>
      </c>
      <c r="C56" s="259" t="s">
        <v>489</v>
      </c>
      <c r="D56" s="443" t="s">
        <v>490</v>
      </c>
      <c r="E56" s="503">
        <f t="shared" ref="E56:G58" si="16">SUM(E7,E14,E21,E28,E35,E42,E49)</f>
        <v>0</v>
      </c>
      <c r="F56" s="504">
        <f t="shared" si="16"/>
        <v>0</v>
      </c>
      <c r="G56" s="289">
        <f t="shared" si="16"/>
        <v>0</v>
      </c>
      <c r="I56" s="489">
        <v>1</v>
      </c>
      <c r="J56" s="259" t="s">
        <v>489</v>
      </c>
      <c r="K56" s="443" t="s">
        <v>490</v>
      </c>
      <c r="L56" s="503">
        <f t="shared" ref="L56:N58" si="17">SUM(L7,L14,L21,L28,L35,L42,L49)</f>
        <v>0</v>
      </c>
      <c r="M56" s="504">
        <f t="shared" si="17"/>
        <v>0</v>
      </c>
      <c r="N56" s="289">
        <f t="shared" si="17"/>
        <v>0</v>
      </c>
    </row>
    <row r="57" spans="2:14" ht="14.25" customHeight="1" x14ac:dyDescent="0.3">
      <c r="B57" s="489">
        <v>2</v>
      </c>
      <c r="C57" s="259" t="s">
        <v>491</v>
      </c>
      <c r="D57" s="443" t="s">
        <v>490</v>
      </c>
      <c r="E57" s="503">
        <f t="shared" si="16"/>
        <v>0</v>
      </c>
      <c r="F57" s="504">
        <f t="shared" si="16"/>
        <v>0</v>
      </c>
      <c r="G57" s="288">
        <f t="shared" si="16"/>
        <v>0</v>
      </c>
      <c r="I57" s="489">
        <v>2</v>
      </c>
      <c r="J57" s="259" t="s">
        <v>491</v>
      </c>
      <c r="K57" s="443" t="s">
        <v>490</v>
      </c>
      <c r="L57" s="503">
        <f t="shared" si="17"/>
        <v>0</v>
      </c>
      <c r="M57" s="504">
        <f t="shared" si="17"/>
        <v>0</v>
      </c>
      <c r="N57" s="288">
        <f t="shared" si="17"/>
        <v>0</v>
      </c>
    </row>
    <row r="58" spans="2:14" ht="14.25" customHeight="1" thickBot="1" x14ac:dyDescent="0.35">
      <c r="B58" s="490">
        <v>3</v>
      </c>
      <c r="C58" s="374" t="s">
        <v>492</v>
      </c>
      <c r="D58" s="444" t="s">
        <v>490</v>
      </c>
      <c r="E58" s="473">
        <f t="shared" si="16"/>
        <v>0</v>
      </c>
      <c r="F58" s="175">
        <f t="shared" si="16"/>
        <v>0</v>
      </c>
      <c r="G58" s="176">
        <f t="shared" si="16"/>
        <v>0</v>
      </c>
      <c r="I58" s="490">
        <v>3</v>
      </c>
      <c r="J58" s="374" t="s">
        <v>492</v>
      </c>
      <c r="K58" s="444" t="s">
        <v>490</v>
      </c>
      <c r="L58" s="473">
        <f t="shared" si="17"/>
        <v>0</v>
      </c>
      <c r="M58" s="175">
        <f t="shared" si="17"/>
        <v>0</v>
      </c>
      <c r="N58" s="176">
        <f t="shared" si="17"/>
        <v>0</v>
      </c>
    </row>
  </sheetData>
  <sheetProtection algorithmName="SHA-512" hashValue="ThqxNPGqUcD546Sv8aSz5EfJxxHfKtMOpYTSFenlqC4A5V0NCXMGoX+6jJKT6267E57pgtFBQWNBsJc+xQaGsw==" saltValue="GDtrR1W5tqlaN+QFlxFUhA==" spinCount="100000" sheet="1" formatCells="0" formatColumns="0" formatRows="0"/>
  <mergeCells count="16">
    <mergeCell ref="B32:C34"/>
    <mergeCell ref="B39:C41"/>
    <mergeCell ref="B46:C48"/>
    <mergeCell ref="B53:C55"/>
    <mergeCell ref="I4:J6"/>
    <mergeCell ref="I11:J13"/>
    <mergeCell ref="I18:J20"/>
    <mergeCell ref="I25:J27"/>
    <mergeCell ref="I32:J34"/>
    <mergeCell ref="I39:J41"/>
    <mergeCell ref="I46:J48"/>
    <mergeCell ref="I53:J55"/>
    <mergeCell ref="B4:C6"/>
    <mergeCell ref="B11:C13"/>
    <mergeCell ref="B18:C20"/>
    <mergeCell ref="B25:C27"/>
  </mergeCells>
  <hyperlinks>
    <hyperlink ref="F2" location="Content!A1" display="&lt;&lt;&lt; Back to ToC" xr:uid="{089BC056-A8F3-4341-B8CF-3ED875FC1A42}"/>
  </hyperlinks>
  <pageMargins left="0.7" right="0.7" top="0.75" bottom="0.75" header="0.3" footer="0.3"/>
  <pageSetup paperSize="9" fitToHeight="0" orientation="landscape" r:id="rId1"/>
  <headerFooter>
    <oddFooter>&amp;C_x000D_&amp;1#&amp;"Calibri"&amp;10&amp;K000000 Classification: Unclassified</oddFooter>
  </headerFooter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011F8-E7CE-4117-89E1-175476A4F18E}">
  <sheetPr>
    <tabColor rgb="FF92D050"/>
  </sheetPr>
  <dimension ref="C2"/>
  <sheetViews>
    <sheetView showGridLines="0" workbookViewId="0">
      <selection activeCell="Q15" sqref="Q15"/>
    </sheetView>
  </sheetViews>
  <sheetFormatPr defaultRowHeight="14.5" x14ac:dyDescent="0.35"/>
  <sheetData>
    <row r="2" spans="3:3" x14ac:dyDescent="0.35">
      <c r="C2" s="6" t="s">
        <v>141</v>
      </c>
    </row>
  </sheetData>
  <sheetProtection algorithmName="SHA-512" hashValue="p5srWQxJXLFiift40sNw9Tq8V1XUUmR1vkjCxDy2j9B9KVnekFFtPr6/oZ7B1CWBbopYR+djrMw0ZCOR9ZKOmA==" saltValue="Nd7N/1LsjMLFkJbe85J3kw==" spinCount="100000" sheet="1" objects="1" scenarios="1"/>
  <hyperlinks>
    <hyperlink ref="C2" location="Content!A1" display="&lt;&lt;&lt; Back to ToC" xr:uid="{82B127FC-5BCD-45D5-8CBE-DD7CB5A9AAAA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2193B-491E-48D2-A12B-409C6E3BEEFE}">
  <dimension ref="B1:R172"/>
  <sheetViews>
    <sheetView showGridLines="0" zoomScale="55" zoomScaleNormal="55" zoomScaleSheetLayoutView="40" workbookViewId="0">
      <selection activeCell="M65" sqref="M65:Q65"/>
    </sheetView>
  </sheetViews>
  <sheetFormatPr defaultColWidth="8.7265625" defaultRowHeight="14" outlineLevelRow="2" x14ac:dyDescent="0.3"/>
  <cols>
    <col min="1" max="1" width="3.7265625" style="9" customWidth="1"/>
    <col min="2" max="2" width="4" style="493" bestFit="1" customWidth="1"/>
    <col min="3" max="3" width="53.453125" style="9" bestFit="1" customWidth="1"/>
    <col min="4" max="9" width="26.26953125" style="9" customWidth="1"/>
    <col min="10" max="10" width="21.81640625" style="9" customWidth="1"/>
    <col min="11" max="11" width="5.1796875" style="493" customWidth="1"/>
    <col min="12" max="12" width="44.7265625" style="9" bestFit="1" customWidth="1"/>
    <col min="13" max="14" width="28.26953125" style="9" bestFit="1" customWidth="1"/>
    <col min="15" max="15" width="26.26953125" style="9" bestFit="1" customWidth="1"/>
    <col min="16" max="16" width="30.54296875" style="9" bestFit="1" customWidth="1"/>
    <col min="17" max="17" width="24.7265625" style="9" bestFit="1" customWidth="1"/>
    <col min="18" max="18" width="24.1796875" style="9" bestFit="1" customWidth="1"/>
    <col min="19" max="16384" width="8.7265625" style="9"/>
  </cols>
  <sheetData>
    <row r="1" spans="2:18" s="315" customFormat="1" x14ac:dyDescent="0.3">
      <c r="B1" s="488"/>
      <c r="K1" s="488"/>
    </row>
    <row r="2" spans="2:18" s="315" customFormat="1" ht="15.5" x14ac:dyDescent="0.3">
      <c r="B2" s="488"/>
      <c r="C2" s="312" t="s">
        <v>103</v>
      </c>
      <c r="E2" s="324" t="s">
        <v>141</v>
      </c>
      <c r="K2" s="510"/>
      <c r="L2" s="312" t="str">
        <f>LEFT(K4,4) &amp; " - Analysis of underwriting results "</f>
        <v>2023 - Analysis of underwriting results </v>
      </c>
    </row>
    <row r="3" spans="2:18" s="315" customFormat="1" ht="14.5" thickBot="1" x14ac:dyDescent="0.35">
      <c r="B3" s="488"/>
      <c r="C3" s="313" t="str">
        <f>"Figures in thousands of "&amp;'Key inputs'!G26</f>
        <v>Figures in thousands of GBP</v>
      </c>
      <c r="E3" s="324"/>
      <c r="K3" s="511"/>
      <c r="L3" s="313" t="str">
        <f>C3</f>
        <v>Figures in thousands of GBP</v>
      </c>
    </row>
    <row r="4" spans="2:18" s="315" customFormat="1" x14ac:dyDescent="0.3">
      <c r="B4" s="650">
        <f>'Key inputs'!C31</f>
        <v>2024</v>
      </c>
      <c r="C4" s="651"/>
      <c r="D4" s="706" t="str">
        <f>'Key inputs'!C32</f>
        <v>2024 UY</v>
      </c>
      <c r="E4" s="706"/>
      <c r="F4" s="706"/>
      <c r="G4" s="706"/>
      <c r="H4" s="706"/>
      <c r="I4" s="707"/>
      <c r="K4" s="650">
        <f>'Key inputs'!G31</f>
        <v>2023</v>
      </c>
      <c r="L4" s="651"/>
      <c r="M4" s="706" t="str">
        <f>'Key inputs'!G32</f>
        <v>2023 UY</v>
      </c>
      <c r="N4" s="706"/>
      <c r="O4" s="706"/>
      <c r="P4" s="706"/>
      <c r="Q4" s="706"/>
      <c r="R4" s="707"/>
    </row>
    <row r="5" spans="2:18" s="315" customFormat="1" ht="15" customHeight="1" x14ac:dyDescent="0.3">
      <c r="B5" s="652"/>
      <c r="C5" s="653"/>
      <c r="D5" s="708" t="s">
        <v>153</v>
      </c>
      <c r="E5" s="668" t="s">
        <v>493</v>
      </c>
      <c r="F5" s="668" t="s">
        <v>112</v>
      </c>
      <c r="G5" s="668" t="s">
        <v>494</v>
      </c>
      <c r="H5" s="668" t="s">
        <v>495</v>
      </c>
      <c r="I5" s="709" t="s">
        <v>496</v>
      </c>
      <c r="K5" s="652"/>
      <c r="L5" s="653"/>
      <c r="M5" s="708" t="s">
        <v>153</v>
      </c>
      <c r="N5" s="668" t="s">
        <v>493</v>
      </c>
      <c r="O5" s="668" t="s">
        <v>112</v>
      </c>
      <c r="P5" s="668" t="s">
        <v>494</v>
      </c>
      <c r="Q5" s="668" t="s">
        <v>495</v>
      </c>
      <c r="R5" s="709" t="s">
        <v>496</v>
      </c>
    </row>
    <row r="6" spans="2:18" s="315" customFormat="1" ht="27" customHeight="1" x14ac:dyDescent="0.3">
      <c r="B6" s="652"/>
      <c r="C6" s="653"/>
      <c r="D6" s="665"/>
      <c r="E6" s="659"/>
      <c r="F6" s="659"/>
      <c r="G6" s="659"/>
      <c r="H6" s="659"/>
      <c r="I6" s="715"/>
      <c r="K6" s="652"/>
      <c r="L6" s="653"/>
      <c r="M6" s="666"/>
      <c r="N6" s="660"/>
      <c r="O6" s="660"/>
      <c r="P6" s="660"/>
      <c r="Q6" s="660"/>
      <c r="R6" s="710"/>
    </row>
    <row r="7" spans="2:18" s="315" customFormat="1" ht="14.25" customHeight="1" x14ac:dyDescent="0.3">
      <c r="B7" s="654"/>
      <c r="C7" s="655"/>
      <c r="D7" s="336" t="s">
        <v>145</v>
      </c>
      <c r="E7" s="337" t="s">
        <v>146</v>
      </c>
      <c r="F7" s="337" t="s">
        <v>147</v>
      </c>
      <c r="G7" s="337" t="s">
        <v>148</v>
      </c>
      <c r="H7" s="337" t="s">
        <v>149</v>
      </c>
      <c r="I7" s="339" t="s">
        <v>150</v>
      </c>
      <c r="K7" s="654"/>
      <c r="L7" s="655"/>
      <c r="M7" s="336" t="s">
        <v>145</v>
      </c>
      <c r="N7" s="337" t="s">
        <v>146</v>
      </c>
      <c r="O7" s="337" t="s">
        <v>147</v>
      </c>
      <c r="P7" s="337" t="s">
        <v>148</v>
      </c>
      <c r="Q7" s="337" t="s">
        <v>149</v>
      </c>
      <c r="R7" s="339" t="s">
        <v>150</v>
      </c>
    </row>
    <row r="8" spans="2:18" s="315" customFormat="1" ht="14.25" hidden="1" customHeight="1" outlineLevel="1" x14ac:dyDescent="0.3">
      <c r="B8" s="416"/>
      <c r="C8" s="495" t="s">
        <v>497</v>
      </c>
      <c r="D8" s="466" t="s">
        <v>498</v>
      </c>
      <c r="E8" s="447" t="s">
        <v>498</v>
      </c>
      <c r="F8" s="447" t="s">
        <v>498</v>
      </c>
      <c r="G8" s="447" t="s">
        <v>498</v>
      </c>
      <c r="H8" s="447" t="s">
        <v>498</v>
      </c>
      <c r="I8" s="448" t="s">
        <v>498</v>
      </c>
      <c r="K8" s="416"/>
      <c r="L8" s="495" t="s">
        <v>497</v>
      </c>
      <c r="M8" s="466" t="s">
        <v>498</v>
      </c>
      <c r="N8" s="445" t="s">
        <v>498</v>
      </c>
      <c r="O8" s="445" t="s">
        <v>498</v>
      </c>
      <c r="P8" s="445" t="s">
        <v>498</v>
      </c>
      <c r="Q8" s="445" t="s">
        <v>498</v>
      </c>
      <c r="R8" s="446" t="s">
        <v>498</v>
      </c>
    </row>
    <row r="9" spans="2:18" collapsed="1" x14ac:dyDescent="0.3">
      <c r="B9" s="489"/>
      <c r="C9" s="496" t="s">
        <v>499</v>
      </c>
      <c r="D9" s="149"/>
      <c r="E9" s="149"/>
      <c r="F9" s="149"/>
      <c r="G9" s="149"/>
      <c r="H9" s="149"/>
      <c r="I9" s="224"/>
      <c r="K9" s="489"/>
      <c r="L9" s="496" t="s">
        <v>499</v>
      </c>
      <c r="M9" s="55"/>
      <c r="N9" s="55"/>
      <c r="O9" s="55"/>
      <c r="P9" s="55"/>
      <c r="Q9" s="55"/>
      <c r="R9" s="57"/>
    </row>
    <row r="10" spans="2:18" x14ac:dyDescent="0.3">
      <c r="B10" s="489">
        <v>1</v>
      </c>
      <c r="C10" s="161" t="s">
        <v>475</v>
      </c>
      <c r="D10" s="142"/>
      <c r="E10" s="142"/>
      <c r="F10" s="142"/>
      <c r="G10" s="142"/>
      <c r="H10" s="142"/>
      <c r="I10" s="184">
        <f>SUM(E10:H10)</f>
        <v>0</v>
      </c>
      <c r="K10" s="489">
        <v>1</v>
      </c>
      <c r="L10" s="161" t="s">
        <v>475</v>
      </c>
      <c r="M10" s="239"/>
      <c r="N10" s="513"/>
      <c r="O10" s="513"/>
      <c r="P10" s="513"/>
      <c r="Q10" s="513"/>
      <c r="R10" s="184">
        <f>SUM(N10:Q10)</f>
        <v>0</v>
      </c>
    </row>
    <row r="11" spans="2:18" x14ac:dyDescent="0.3">
      <c r="B11" s="489">
        <v>2</v>
      </c>
      <c r="C11" s="161" t="s">
        <v>477</v>
      </c>
      <c r="D11" s="142"/>
      <c r="E11" s="142"/>
      <c r="F11" s="142"/>
      <c r="G11" s="142"/>
      <c r="H11" s="142"/>
      <c r="I11" s="184">
        <f t="shared" ref="I11:I21" si="0">SUM(E11:H11)</f>
        <v>0</v>
      </c>
      <c r="K11" s="489">
        <v>2</v>
      </c>
      <c r="L11" s="161" t="s">
        <v>477</v>
      </c>
      <c r="M11" s="126"/>
      <c r="N11" s="111"/>
      <c r="O11" s="111"/>
      <c r="P11" s="111"/>
      <c r="Q11" s="111"/>
      <c r="R11" s="184">
        <f t="shared" ref="R11:R22" si="1">SUM(N11:Q11)</f>
        <v>0</v>
      </c>
    </row>
    <row r="12" spans="2:18" x14ac:dyDescent="0.3">
      <c r="B12" s="489">
        <v>3</v>
      </c>
      <c r="C12" s="161" t="s">
        <v>478</v>
      </c>
      <c r="D12" s="142"/>
      <c r="E12" s="142"/>
      <c r="F12" s="142"/>
      <c r="G12" s="142"/>
      <c r="H12" s="142"/>
      <c r="I12" s="184">
        <f t="shared" si="0"/>
        <v>0</v>
      </c>
      <c r="K12" s="489">
        <v>3</v>
      </c>
      <c r="L12" s="161" t="s">
        <v>478</v>
      </c>
      <c r="M12" s="126"/>
      <c r="N12" s="111"/>
      <c r="O12" s="111"/>
      <c r="P12" s="111"/>
      <c r="Q12" s="111"/>
      <c r="R12" s="184">
        <f t="shared" si="1"/>
        <v>0</v>
      </c>
    </row>
    <row r="13" spans="2:18" x14ac:dyDescent="0.3">
      <c r="B13" s="489">
        <v>4</v>
      </c>
      <c r="C13" s="161" t="s">
        <v>476</v>
      </c>
      <c r="D13" s="142"/>
      <c r="E13" s="142"/>
      <c r="F13" s="142"/>
      <c r="G13" s="142"/>
      <c r="H13" s="142"/>
      <c r="I13" s="184">
        <f t="shared" si="0"/>
        <v>0</v>
      </c>
      <c r="K13" s="489">
        <v>4</v>
      </c>
      <c r="L13" s="161" t="s">
        <v>476</v>
      </c>
      <c r="M13" s="126"/>
      <c r="N13" s="111"/>
      <c r="O13" s="111"/>
      <c r="P13" s="111"/>
      <c r="Q13" s="111"/>
      <c r="R13" s="184">
        <f t="shared" si="1"/>
        <v>0</v>
      </c>
    </row>
    <row r="14" spans="2:18" x14ac:dyDescent="0.3">
      <c r="B14" s="489">
        <v>5</v>
      </c>
      <c r="C14" s="161" t="s">
        <v>479</v>
      </c>
      <c r="D14" s="142"/>
      <c r="E14" s="142"/>
      <c r="F14" s="142"/>
      <c r="G14" s="142"/>
      <c r="H14" s="142"/>
      <c r="I14" s="184">
        <f t="shared" si="0"/>
        <v>0</v>
      </c>
      <c r="K14" s="489">
        <v>5</v>
      </c>
      <c r="L14" s="161" t="s">
        <v>479</v>
      </c>
      <c r="M14" s="126"/>
      <c r="N14" s="111"/>
      <c r="O14" s="111"/>
      <c r="P14" s="111"/>
      <c r="Q14" s="111"/>
      <c r="R14" s="184">
        <f t="shared" si="1"/>
        <v>0</v>
      </c>
    </row>
    <row r="15" spans="2:18" x14ac:dyDescent="0.3">
      <c r="B15" s="489">
        <v>6</v>
      </c>
      <c r="C15" s="161" t="s">
        <v>480</v>
      </c>
      <c r="D15" s="142"/>
      <c r="E15" s="142"/>
      <c r="F15" s="142"/>
      <c r="G15" s="142"/>
      <c r="H15" s="142"/>
      <c r="I15" s="184">
        <f t="shared" si="0"/>
        <v>0</v>
      </c>
      <c r="K15" s="489">
        <v>6</v>
      </c>
      <c r="L15" s="161" t="s">
        <v>480</v>
      </c>
      <c r="M15" s="126"/>
      <c r="N15" s="111"/>
      <c r="O15" s="111"/>
      <c r="P15" s="111"/>
      <c r="Q15" s="111"/>
      <c r="R15" s="184">
        <f t="shared" si="1"/>
        <v>0</v>
      </c>
    </row>
    <row r="16" spans="2:18" x14ac:dyDescent="0.3">
      <c r="B16" s="489">
        <v>7</v>
      </c>
      <c r="C16" s="161" t="s">
        <v>481</v>
      </c>
      <c r="D16" s="142"/>
      <c r="E16" s="142"/>
      <c r="F16" s="142"/>
      <c r="G16" s="142"/>
      <c r="H16" s="142"/>
      <c r="I16" s="184">
        <f t="shared" si="0"/>
        <v>0</v>
      </c>
      <c r="K16" s="489">
        <v>7</v>
      </c>
      <c r="L16" s="161" t="s">
        <v>481</v>
      </c>
      <c r="M16" s="126"/>
      <c r="N16" s="111"/>
      <c r="O16" s="111"/>
      <c r="P16" s="111"/>
      <c r="Q16" s="111"/>
      <c r="R16" s="184">
        <f t="shared" si="1"/>
        <v>0</v>
      </c>
    </row>
    <row r="17" spans="2:18" x14ac:dyDescent="0.3">
      <c r="B17" s="489">
        <v>8</v>
      </c>
      <c r="C17" s="161" t="s">
        <v>482</v>
      </c>
      <c r="D17" s="142"/>
      <c r="E17" s="142"/>
      <c r="F17" s="142"/>
      <c r="G17" s="142"/>
      <c r="H17" s="142"/>
      <c r="I17" s="184">
        <f t="shared" si="0"/>
        <v>0</v>
      </c>
      <c r="K17" s="489">
        <v>8</v>
      </c>
      <c r="L17" s="161" t="s">
        <v>482</v>
      </c>
      <c r="M17" s="126"/>
      <c r="N17" s="111"/>
      <c r="O17" s="111"/>
      <c r="P17" s="111"/>
      <c r="Q17" s="111"/>
      <c r="R17" s="184">
        <f t="shared" si="1"/>
        <v>0</v>
      </c>
    </row>
    <row r="18" spans="2:18" x14ac:dyDescent="0.3">
      <c r="B18" s="489">
        <v>9</v>
      </c>
      <c r="C18" s="161" t="s">
        <v>483</v>
      </c>
      <c r="D18" s="142"/>
      <c r="E18" s="142"/>
      <c r="F18" s="142"/>
      <c r="G18" s="142"/>
      <c r="H18" s="142"/>
      <c r="I18" s="184">
        <f t="shared" si="0"/>
        <v>0</v>
      </c>
      <c r="K18" s="489">
        <v>9</v>
      </c>
      <c r="L18" s="161" t="s">
        <v>483</v>
      </c>
      <c r="M18" s="126"/>
      <c r="N18" s="111"/>
      <c r="O18" s="111"/>
      <c r="P18" s="111"/>
      <c r="Q18" s="111"/>
      <c r="R18" s="184">
        <f t="shared" si="1"/>
        <v>0</v>
      </c>
    </row>
    <row r="19" spans="2:18" x14ac:dyDescent="0.3">
      <c r="B19" s="489">
        <v>10</v>
      </c>
      <c r="C19" s="161" t="s">
        <v>484</v>
      </c>
      <c r="D19" s="142"/>
      <c r="E19" s="142"/>
      <c r="F19" s="142"/>
      <c r="G19" s="142"/>
      <c r="H19" s="142"/>
      <c r="I19" s="184">
        <f t="shared" si="0"/>
        <v>0</v>
      </c>
      <c r="K19" s="489">
        <v>10</v>
      </c>
      <c r="L19" s="161" t="s">
        <v>484</v>
      </c>
      <c r="M19" s="126"/>
      <c r="N19" s="111"/>
      <c r="O19" s="111"/>
      <c r="P19" s="111"/>
      <c r="Q19" s="111"/>
      <c r="R19" s="184">
        <f t="shared" si="1"/>
        <v>0</v>
      </c>
    </row>
    <row r="20" spans="2:18" x14ac:dyDescent="0.3">
      <c r="B20" s="489">
        <f>B19+1</f>
        <v>11</v>
      </c>
      <c r="C20" s="161" t="s">
        <v>485</v>
      </c>
      <c r="D20" s="142"/>
      <c r="E20" s="142"/>
      <c r="F20" s="142"/>
      <c r="G20" s="142"/>
      <c r="H20" s="142"/>
      <c r="I20" s="184">
        <f t="shared" si="0"/>
        <v>0</v>
      </c>
      <c r="K20" s="489">
        <f>K19+1</f>
        <v>11</v>
      </c>
      <c r="L20" s="161" t="s">
        <v>485</v>
      </c>
      <c r="M20" s="238"/>
      <c r="N20" s="550"/>
      <c r="O20" s="550"/>
      <c r="P20" s="550"/>
      <c r="Q20" s="550"/>
      <c r="R20" s="184">
        <f t="shared" si="1"/>
        <v>0</v>
      </c>
    </row>
    <row r="21" spans="2:18" x14ac:dyDescent="0.3">
      <c r="B21" s="489">
        <f t="shared" ref="B21:B22" si="2">B20+1</f>
        <v>12</v>
      </c>
      <c r="C21" s="483" t="s">
        <v>500</v>
      </c>
      <c r="D21" s="552">
        <f>SUM(D10:D20)</f>
        <v>0</v>
      </c>
      <c r="E21" s="551">
        <f t="shared" ref="E21:H21" si="3">SUM(E10:E20)</f>
        <v>0</v>
      </c>
      <c r="F21" s="551">
        <f t="shared" si="3"/>
        <v>0</v>
      </c>
      <c r="G21" s="551">
        <f t="shared" si="3"/>
        <v>0</v>
      </c>
      <c r="H21" s="551">
        <f t="shared" si="3"/>
        <v>0</v>
      </c>
      <c r="I21" s="184">
        <f t="shared" si="0"/>
        <v>0</v>
      </c>
      <c r="K21" s="489">
        <f t="shared" ref="K21:K22" si="4">K20+1</f>
        <v>12</v>
      </c>
      <c r="L21" s="483" t="s">
        <v>500</v>
      </c>
      <c r="M21" s="552">
        <f>SUM(M10:M20)</f>
        <v>0</v>
      </c>
      <c r="N21" s="551">
        <f t="shared" ref="N21:Q21" si="5">SUM(N10:N20)</f>
        <v>0</v>
      </c>
      <c r="O21" s="551">
        <f t="shared" si="5"/>
        <v>0</v>
      </c>
      <c r="P21" s="551">
        <f t="shared" si="5"/>
        <v>0</v>
      </c>
      <c r="Q21" s="551">
        <f t="shared" si="5"/>
        <v>0</v>
      </c>
      <c r="R21" s="184">
        <f t="shared" si="1"/>
        <v>0</v>
      </c>
    </row>
    <row r="22" spans="2:18" x14ac:dyDescent="0.3">
      <c r="B22" s="489">
        <f t="shared" si="2"/>
        <v>13</v>
      </c>
      <c r="C22" s="161" t="s">
        <v>501</v>
      </c>
      <c r="D22" s="142"/>
      <c r="E22" s="142"/>
      <c r="F22" s="142"/>
      <c r="G22" s="142"/>
      <c r="H22" s="142"/>
      <c r="I22" s="184">
        <f t="shared" ref="I22" si="6">SUM(E22:H22)</f>
        <v>0</v>
      </c>
      <c r="K22" s="489">
        <f t="shared" si="4"/>
        <v>13</v>
      </c>
      <c r="L22" s="161" t="s">
        <v>501</v>
      </c>
      <c r="M22" s="126"/>
      <c r="N22" s="111"/>
      <c r="O22" s="111"/>
      <c r="P22" s="111"/>
      <c r="Q22" s="111"/>
      <c r="R22" s="184">
        <f t="shared" si="1"/>
        <v>0</v>
      </c>
    </row>
    <row r="23" spans="2:18" ht="14.5" thickBot="1" x14ac:dyDescent="0.35">
      <c r="B23" s="490">
        <f>B22+1</f>
        <v>14</v>
      </c>
      <c r="C23" s="163" t="s">
        <v>46</v>
      </c>
      <c r="D23" s="553">
        <f>D21+D22</f>
        <v>0</v>
      </c>
      <c r="E23" s="194">
        <f>E21+E22</f>
        <v>0</v>
      </c>
      <c r="F23" s="194">
        <f>F21+F22</f>
        <v>0</v>
      </c>
      <c r="G23" s="194">
        <f>G21+G22</f>
        <v>0</v>
      </c>
      <c r="H23" s="194">
        <f>H21+H22</f>
        <v>0</v>
      </c>
      <c r="I23" s="195">
        <f>SUM(E23:H23)</f>
        <v>0</v>
      </c>
      <c r="K23" s="490">
        <f>K22+1</f>
        <v>14</v>
      </c>
      <c r="L23" s="163" t="s">
        <v>46</v>
      </c>
      <c r="M23" s="553">
        <f>M21+M22</f>
        <v>0</v>
      </c>
      <c r="N23" s="194">
        <f>N21+N22</f>
        <v>0</v>
      </c>
      <c r="O23" s="194">
        <f>O21+O22</f>
        <v>0</v>
      </c>
      <c r="P23" s="194">
        <f>P21+P22</f>
        <v>0</v>
      </c>
      <c r="Q23" s="194">
        <f>Q21+Q22</f>
        <v>0</v>
      </c>
      <c r="R23" s="195">
        <f>SUM(N23:Q23)</f>
        <v>0</v>
      </c>
    </row>
    <row r="25" spans="2:18" ht="14.5" thickBot="1" x14ac:dyDescent="0.35">
      <c r="D25" s="30"/>
      <c r="M25" s="30"/>
    </row>
    <row r="26" spans="2:18" s="315" customFormat="1" x14ac:dyDescent="0.3">
      <c r="B26" s="650">
        <f>B4</f>
        <v>2024</v>
      </c>
      <c r="C26" s="651"/>
      <c r="D26" s="706" t="str">
        <f>'Key inputs'!D32</f>
        <v>2023 UY</v>
      </c>
      <c r="E26" s="706"/>
      <c r="F26" s="706"/>
      <c r="G26" s="706"/>
      <c r="H26" s="706"/>
      <c r="I26" s="707"/>
      <c r="K26" s="650">
        <f>K4</f>
        <v>2023</v>
      </c>
      <c r="L26" s="651"/>
      <c r="M26" s="706" t="str">
        <f>'Key inputs'!H32</f>
        <v>2022 UY</v>
      </c>
      <c r="N26" s="706"/>
      <c r="O26" s="706"/>
      <c r="P26" s="706"/>
      <c r="Q26" s="706"/>
      <c r="R26" s="707"/>
    </row>
    <row r="27" spans="2:18" s="315" customFormat="1" ht="14.25" customHeight="1" x14ac:dyDescent="0.3">
      <c r="B27" s="652"/>
      <c r="C27" s="653"/>
      <c r="D27" s="708" t="s">
        <v>153</v>
      </c>
      <c r="E27" s="668" t="s">
        <v>493</v>
      </c>
      <c r="F27" s="668" t="s">
        <v>112</v>
      </c>
      <c r="G27" s="668" t="s">
        <v>494</v>
      </c>
      <c r="H27" s="668" t="s">
        <v>495</v>
      </c>
      <c r="I27" s="709" t="s">
        <v>496</v>
      </c>
      <c r="K27" s="652"/>
      <c r="L27" s="653"/>
      <c r="M27" s="676" t="s">
        <v>153</v>
      </c>
      <c r="N27" s="713" t="s">
        <v>493</v>
      </c>
      <c r="O27" s="713" t="s">
        <v>112</v>
      </c>
      <c r="P27" s="713" t="s">
        <v>494</v>
      </c>
      <c r="Q27" s="713" t="s">
        <v>495</v>
      </c>
      <c r="R27" s="714" t="s">
        <v>496</v>
      </c>
    </row>
    <row r="28" spans="2:18" ht="14.25" customHeight="1" x14ac:dyDescent="0.3">
      <c r="B28" s="652"/>
      <c r="C28" s="653"/>
      <c r="D28" s="665"/>
      <c r="E28" s="659"/>
      <c r="F28" s="659"/>
      <c r="G28" s="659"/>
      <c r="H28" s="659"/>
      <c r="I28" s="715"/>
      <c r="K28" s="652"/>
      <c r="L28" s="653"/>
      <c r="M28" s="708"/>
      <c r="N28" s="668"/>
      <c r="O28" s="668"/>
      <c r="P28" s="668"/>
      <c r="Q28" s="668"/>
      <c r="R28" s="709"/>
    </row>
    <row r="29" spans="2:18" x14ac:dyDescent="0.3">
      <c r="B29" s="654"/>
      <c r="C29" s="655"/>
      <c r="D29" s="336" t="s">
        <v>151</v>
      </c>
      <c r="E29" s="337" t="s">
        <v>152</v>
      </c>
      <c r="F29" s="337" t="s">
        <v>346</v>
      </c>
      <c r="G29" s="337" t="s">
        <v>347</v>
      </c>
      <c r="H29" s="337" t="s">
        <v>348</v>
      </c>
      <c r="I29" s="339" t="s">
        <v>349</v>
      </c>
      <c r="K29" s="654"/>
      <c r="L29" s="655"/>
      <c r="M29" s="317" t="s">
        <v>151</v>
      </c>
      <c r="N29" s="337" t="s">
        <v>152</v>
      </c>
      <c r="O29" s="337" t="s">
        <v>346</v>
      </c>
      <c r="P29" s="337" t="s">
        <v>347</v>
      </c>
      <c r="Q29" s="337" t="s">
        <v>348</v>
      </c>
      <c r="R29" s="339" t="s">
        <v>349</v>
      </c>
    </row>
    <row r="30" spans="2:18" ht="42.75" hidden="1" customHeight="1" outlineLevel="1" x14ac:dyDescent="0.3">
      <c r="B30" s="416"/>
      <c r="C30" s="495" t="s">
        <v>497</v>
      </c>
      <c r="D30" s="466" t="s">
        <v>498</v>
      </c>
      <c r="E30" s="447" t="s">
        <v>498</v>
      </c>
      <c r="F30" s="447" t="s">
        <v>498</v>
      </c>
      <c r="G30" s="447" t="s">
        <v>498</v>
      </c>
      <c r="H30" s="447" t="s">
        <v>498</v>
      </c>
      <c r="I30" s="448" t="s">
        <v>498</v>
      </c>
      <c r="K30" s="416"/>
      <c r="L30" s="495" t="s">
        <v>497</v>
      </c>
      <c r="M30" s="466" t="s">
        <v>498</v>
      </c>
      <c r="N30" s="445" t="s">
        <v>498</v>
      </c>
      <c r="O30" s="445" t="s">
        <v>498</v>
      </c>
      <c r="P30" s="445" t="s">
        <v>498</v>
      </c>
      <c r="Q30" s="445" t="s">
        <v>498</v>
      </c>
      <c r="R30" s="446" t="s">
        <v>498</v>
      </c>
    </row>
    <row r="31" spans="2:18" collapsed="1" x14ac:dyDescent="0.3">
      <c r="B31" s="489"/>
      <c r="C31" s="496" t="s">
        <v>499</v>
      </c>
      <c r="D31" s="149"/>
      <c r="E31" s="149"/>
      <c r="F31" s="149"/>
      <c r="G31" s="149"/>
      <c r="H31" s="149"/>
      <c r="I31" s="224"/>
      <c r="K31" s="489"/>
      <c r="L31" s="496" t="s">
        <v>499</v>
      </c>
      <c r="M31" s="55"/>
      <c r="N31" s="55"/>
      <c r="O31" s="55"/>
      <c r="P31" s="55"/>
      <c r="Q31" s="55"/>
      <c r="R31" s="57"/>
    </row>
    <row r="32" spans="2:18" x14ac:dyDescent="0.3">
      <c r="B32" s="489">
        <v>1</v>
      </c>
      <c r="C32" s="161" t="s">
        <v>475</v>
      </c>
      <c r="D32" s="142"/>
      <c r="E32" s="142"/>
      <c r="F32" s="142"/>
      <c r="G32" s="142"/>
      <c r="H32" s="142"/>
      <c r="I32" s="184">
        <f>SUM(E32:H32)</f>
        <v>0</v>
      </c>
      <c r="K32" s="489">
        <v>1</v>
      </c>
      <c r="L32" s="161" t="s">
        <v>475</v>
      </c>
      <c r="M32" s="239"/>
      <c r="N32" s="513"/>
      <c r="O32" s="513"/>
      <c r="P32" s="513"/>
      <c r="Q32" s="513"/>
      <c r="R32" s="184">
        <f>SUM(N32:Q32)</f>
        <v>0</v>
      </c>
    </row>
    <row r="33" spans="2:18" x14ac:dyDescent="0.3">
      <c r="B33" s="489">
        <v>2</v>
      </c>
      <c r="C33" s="161" t="s">
        <v>477</v>
      </c>
      <c r="D33" s="142"/>
      <c r="E33" s="142"/>
      <c r="F33" s="142"/>
      <c r="G33" s="142"/>
      <c r="H33" s="142"/>
      <c r="I33" s="184">
        <f t="shared" ref="I33:I43" si="7">SUM(E33:H33)</f>
        <v>0</v>
      </c>
      <c r="K33" s="489">
        <v>2</v>
      </c>
      <c r="L33" s="161" t="s">
        <v>477</v>
      </c>
      <c r="M33" s="126"/>
      <c r="N33" s="111"/>
      <c r="O33" s="111"/>
      <c r="P33" s="111"/>
      <c r="Q33" s="111"/>
      <c r="R33" s="184">
        <f t="shared" ref="R33:R44" si="8">SUM(N33:Q33)</f>
        <v>0</v>
      </c>
    </row>
    <row r="34" spans="2:18" x14ac:dyDescent="0.3">
      <c r="B34" s="489">
        <v>3</v>
      </c>
      <c r="C34" s="161" t="s">
        <v>478</v>
      </c>
      <c r="D34" s="142"/>
      <c r="E34" s="142"/>
      <c r="F34" s="142"/>
      <c r="G34" s="142"/>
      <c r="H34" s="142"/>
      <c r="I34" s="184">
        <f t="shared" si="7"/>
        <v>0</v>
      </c>
      <c r="K34" s="489">
        <v>3</v>
      </c>
      <c r="L34" s="161" t="s">
        <v>478</v>
      </c>
      <c r="M34" s="126"/>
      <c r="N34" s="111"/>
      <c r="O34" s="111"/>
      <c r="P34" s="111"/>
      <c r="Q34" s="111"/>
      <c r="R34" s="184">
        <f t="shared" si="8"/>
        <v>0</v>
      </c>
    </row>
    <row r="35" spans="2:18" x14ac:dyDescent="0.3">
      <c r="B35" s="489">
        <v>4</v>
      </c>
      <c r="C35" s="161" t="s">
        <v>476</v>
      </c>
      <c r="D35" s="142"/>
      <c r="E35" s="142"/>
      <c r="F35" s="142"/>
      <c r="G35" s="142"/>
      <c r="H35" s="142"/>
      <c r="I35" s="184">
        <f t="shared" si="7"/>
        <v>0</v>
      </c>
      <c r="K35" s="489">
        <v>4</v>
      </c>
      <c r="L35" s="161" t="s">
        <v>476</v>
      </c>
      <c r="M35" s="126"/>
      <c r="N35" s="111"/>
      <c r="O35" s="111"/>
      <c r="P35" s="111"/>
      <c r="Q35" s="111"/>
      <c r="R35" s="184">
        <f t="shared" si="8"/>
        <v>0</v>
      </c>
    </row>
    <row r="36" spans="2:18" x14ac:dyDescent="0.3">
      <c r="B36" s="489">
        <v>5</v>
      </c>
      <c r="C36" s="161" t="s">
        <v>479</v>
      </c>
      <c r="D36" s="142"/>
      <c r="E36" s="142"/>
      <c r="F36" s="142"/>
      <c r="G36" s="142"/>
      <c r="H36" s="142"/>
      <c r="I36" s="184">
        <f t="shared" si="7"/>
        <v>0</v>
      </c>
      <c r="K36" s="489">
        <v>5</v>
      </c>
      <c r="L36" s="161" t="s">
        <v>479</v>
      </c>
      <c r="M36" s="126"/>
      <c r="N36" s="111"/>
      <c r="O36" s="111"/>
      <c r="P36" s="111"/>
      <c r="Q36" s="111"/>
      <c r="R36" s="184">
        <f t="shared" si="8"/>
        <v>0</v>
      </c>
    </row>
    <row r="37" spans="2:18" x14ac:dyDescent="0.3">
      <c r="B37" s="489">
        <v>6</v>
      </c>
      <c r="C37" s="161" t="s">
        <v>480</v>
      </c>
      <c r="D37" s="142"/>
      <c r="E37" s="142"/>
      <c r="F37" s="142"/>
      <c r="G37" s="142"/>
      <c r="H37" s="142"/>
      <c r="I37" s="184">
        <f t="shared" si="7"/>
        <v>0</v>
      </c>
      <c r="K37" s="489">
        <v>6</v>
      </c>
      <c r="L37" s="161" t="s">
        <v>480</v>
      </c>
      <c r="M37" s="126"/>
      <c r="N37" s="111"/>
      <c r="O37" s="111"/>
      <c r="P37" s="111"/>
      <c r="Q37" s="111"/>
      <c r="R37" s="184">
        <f t="shared" si="8"/>
        <v>0</v>
      </c>
    </row>
    <row r="38" spans="2:18" x14ac:dyDescent="0.3">
      <c r="B38" s="489">
        <v>7</v>
      </c>
      <c r="C38" s="161" t="s">
        <v>481</v>
      </c>
      <c r="D38" s="142"/>
      <c r="E38" s="142"/>
      <c r="F38" s="142"/>
      <c r="G38" s="142"/>
      <c r="H38" s="142"/>
      <c r="I38" s="184">
        <f t="shared" si="7"/>
        <v>0</v>
      </c>
      <c r="K38" s="489">
        <v>7</v>
      </c>
      <c r="L38" s="161" t="s">
        <v>481</v>
      </c>
      <c r="M38" s="126"/>
      <c r="N38" s="111"/>
      <c r="O38" s="111"/>
      <c r="P38" s="111"/>
      <c r="Q38" s="111"/>
      <c r="R38" s="184">
        <f t="shared" si="8"/>
        <v>0</v>
      </c>
    </row>
    <row r="39" spans="2:18" x14ac:dyDescent="0.3">
      <c r="B39" s="489">
        <v>8</v>
      </c>
      <c r="C39" s="161" t="s">
        <v>482</v>
      </c>
      <c r="D39" s="142"/>
      <c r="E39" s="142"/>
      <c r="F39" s="142"/>
      <c r="G39" s="142"/>
      <c r="H39" s="142"/>
      <c r="I39" s="184">
        <f t="shared" si="7"/>
        <v>0</v>
      </c>
      <c r="K39" s="489">
        <v>8</v>
      </c>
      <c r="L39" s="161" t="s">
        <v>482</v>
      </c>
      <c r="M39" s="126"/>
      <c r="N39" s="111"/>
      <c r="O39" s="111"/>
      <c r="P39" s="111"/>
      <c r="Q39" s="111"/>
      <c r="R39" s="184">
        <f t="shared" si="8"/>
        <v>0</v>
      </c>
    </row>
    <row r="40" spans="2:18" x14ac:dyDescent="0.3">
      <c r="B40" s="489">
        <v>9</v>
      </c>
      <c r="C40" s="161" t="s">
        <v>483</v>
      </c>
      <c r="D40" s="142"/>
      <c r="E40" s="142"/>
      <c r="F40" s="142"/>
      <c r="G40" s="142"/>
      <c r="H40" s="142"/>
      <c r="I40" s="184">
        <f t="shared" si="7"/>
        <v>0</v>
      </c>
      <c r="K40" s="489">
        <v>9</v>
      </c>
      <c r="L40" s="161" t="s">
        <v>483</v>
      </c>
      <c r="M40" s="126"/>
      <c r="N40" s="111"/>
      <c r="O40" s="111"/>
      <c r="P40" s="111"/>
      <c r="Q40" s="111"/>
      <c r="R40" s="184">
        <f t="shared" si="8"/>
        <v>0</v>
      </c>
    </row>
    <row r="41" spans="2:18" x14ac:dyDescent="0.3">
      <c r="B41" s="489">
        <v>10</v>
      </c>
      <c r="C41" s="161" t="s">
        <v>484</v>
      </c>
      <c r="D41" s="142"/>
      <c r="E41" s="142"/>
      <c r="F41" s="142"/>
      <c r="G41" s="142"/>
      <c r="H41" s="142"/>
      <c r="I41" s="184">
        <f t="shared" si="7"/>
        <v>0</v>
      </c>
      <c r="K41" s="489">
        <v>10</v>
      </c>
      <c r="L41" s="161" t="s">
        <v>484</v>
      </c>
      <c r="M41" s="126"/>
      <c r="N41" s="111"/>
      <c r="O41" s="111"/>
      <c r="P41" s="111"/>
      <c r="Q41" s="111"/>
      <c r="R41" s="184">
        <f t="shared" si="8"/>
        <v>0</v>
      </c>
    </row>
    <row r="42" spans="2:18" x14ac:dyDescent="0.3">
      <c r="B42" s="489">
        <f>B41+1</f>
        <v>11</v>
      </c>
      <c r="C42" s="161" t="s">
        <v>485</v>
      </c>
      <c r="D42" s="142"/>
      <c r="E42" s="142"/>
      <c r="F42" s="142"/>
      <c r="G42" s="142"/>
      <c r="H42" s="142"/>
      <c r="I42" s="184">
        <f t="shared" si="7"/>
        <v>0</v>
      </c>
      <c r="K42" s="489">
        <f>K41+1</f>
        <v>11</v>
      </c>
      <c r="L42" s="161" t="s">
        <v>485</v>
      </c>
      <c r="M42" s="238"/>
      <c r="N42" s="550"/>
      <c r="O42" s="550"/>
      <c r="P42" s="550"/>
      <c r="Q42" s="550"/>
      <c r="R42" s="184">
        <f t="shared" si="8"/>
        <v>0</v>
      </c>
    </row>
    <row r="43" spans="2:18" x14ac:dyDescent="0.3">
      <c r="B43" s="489">
        <f t="shared" ref="B43" si="9">B42+1</f>
        <v>12</v>
      </c>
      <c r="C43" s="483" t="s">
        <v>500</v>
      </c>
      <c r="D43" s="552">
        <f>SUM(D32:D42)</f>
        <v>0</v>
      </c>
      <c r="E43" s="551">
        <f t="shared" ref="E43" si="10">SUM(E32:E42)</f>
        <v>0</v>
      </c>
      <c r="F43" s="551">
        <f t="shared" ref="F43" si="11">SUM(F32:F42)</f>
        <v>0</v>
      </c>
      <c r="G43" s="551">
        <f t="shared" ref="G43" si="12">SUM(G32:G42)</f>
        <v>0</v>
      </c>
      <c r="H43" s="551">
        <f t="shared" ref="H43" si="13">SUM(H32:H42)</f>
        <v>0</v>
      </c>
      <c r="I43" s="184">
        <f t="shared" si="7"/>
        <v>0</v>
      </c>
      <c r="K43" s="489">
        <f t="shared" ref="K43" si="14">K42+1</f>
        <v>12</v>
      </c>
      <c r="L43" s="483" t="s">
        <v>500</v>
      </c>
      <c r="M43" s="552">
        <f>SUM(M32:M42)</f>
        <v>0</v>
      </c>
      <c r="N43" s="551">
        <f t="shared" ref="N43" si="15">SUM(N32:N42)</f>
        <v>0</v>
      </c>
      <c r="O43" s="551">
        <f t="shared" ref="O43" si="16">SUM(O32:O42)</f>
        <v>0</v>
      </c>
      <c r="P43" s="551">
        <f t="shared" ref="P43" si="17">SUM(P32:P42)</f>
        <v>0</v>
      </c>
      <c r="Q43" s="551">
        <f t="shared" ref="Q43" si="18">SUM(Q32:Q42)</f>
        <v>0</v>
      </c>
      <c r="R43" s="184">
        <f t="shared" si="8"/>
        <v>0</v>
      </c>
    </row>
    <row r="44" spans="2:18" x14ac:dyDescent="0.3">
      <c r="B44" s="489">
        <f t="shared" ref="B44" si="19">B43+1</f>
        <v>13</v>
      </c>
      <c r="C44" s="161" t="s">
        <v>501</v>
      </c>
      <c r="D44" s="142"/>
      <c r="E44" s="142"/>
      <c r="F44" s="142"/>
      <c r="G44" s="142"/>
      <c r="H44" s="142"/>
      <c r="I44" s="184">
        <f t="shared" ref="I44" si="20">SUM(E44:H44)</f>
        <v>0</v>
      </c>
      <c r="K44" s="489">
        <f t="shared" ref="K44" si="21">K43+1</f>
        <v>13</v>
      </c>
      <c r="L44" s="161" t="s">
        <v>501</v>
      </c>
      <c r="M44" s="126"/>
      <c r="N44" s="111"/>
      <c r="O44" s="111"/>
      <c r="P44" s="111"/>
      <c r="Q44" s="111"/>
      <c r="R44" s="184">
        <f t="shared" si="8"/>
        <v>0</v>
      </c>
    </row>
    <row r="45" spans="2:18" ht="14.5" thickBot="1" x14ac:dyDescent="0.35">
      <c r="B45" s="490">
        <f>B44+1</f>
        <v>14</v>
      </c>
      <c r="C45" s="163" t="s">
        <v>46</v>
      </c>
      <c r="D45" s="553">
        <f>D43+D44</f>
        <v>0</v>
      </c>
      <c r="E45" s="194">
        <f>E43+E44</f>
        <v>0</v>
      </c>
      <c r="F45" s="194">
        <f>F43+F44</f>
        <v>0</v>
      </c>
      <c r="G45" s="194">
        <f>G43+G44</f>
        <v>0</v>
      </c>
      <c r="H45" s="194">
        <f>H43+H44</f>
        <v>0</v>
      </c>
      <c r="I45" s="195">
        <f>SUM(E45:H45)</f>
        <v>0</v>
      </c>
      <c r="K45" s="490">
        <f>K44+1</f>
        <v>14</v>
      </c>
      <c r="L45" s="163" t="s">
        <v>46</v>
      </c>
      <c r="M45" s="553">
        <f>M43+M44</f>
        <v>0</v>
      </c>
      <c r="N45" s="194">
        <f>N43+N44</f>
        <v>0</v>
      </c>
      <c r="O45" s="194">
        <f>O43+O44</f>
        <v>0</v>
      </c>
      <c r="P45" s="194">
        <f>P43+P44</f>
        <v>0</v>
      </c>
      <c r="Q45" s="194">
        <f>Q43+Q44</f>
        <v>0</v>
      </c>
      <c r="R45" s="195">
        <f>SUM(N45:Q45)</f>
        <v>0</v>
      </c>
    </row>
    <row r="46" spans="2:18" ht="14.5" thickBot="1" x14ac:dyDescent="0.35"/>
    <row r="47" spans="2:18" x14ac:dyDescent="0.3">
      <c r="B47" s="650">
        <f>B26</f>
        <v>2024</v>
      </c>
      <c r="C47" s="651"/>
      <c r="D47" s="706" t="str">
        <f>'Key inputs'!E32</f>
        <v>2022 UY</v>
      </c>
      <c r="E47" s="706"/>
      <c r="F47" s="706"/>
      <c r="G47" s="706"/>
      <c r="H47" s="706"/>
      <c r="I47" s="707"/>
      <c r="K47" s="650">
        <f>K26</f>
        <v>2023</v>
      </c>
      <c r="L47" s="651"/>
      <c r="M47" s="706" t="str">
        <f>'Key inputs'!I32</f>
        <v>2021 UY</v>
      </c>
      <c r="N47" s="706"/>
      <c r="O47" s="706"/>
      <c r="P47" s="706"/>
      <c r="Q47" s="706"/>
      <c r="R47" s="707"/>
    </row>
    <row r="48" spans="2:18" ht="14.25" customHeight="1" x14ac:dyDescent="0.3">
      <c r="B48" s="652"/>
      <c r="C48" s="653"/>
      <c r="D48" s="708" t="s">
        <v>153</v>
      </c>
      <c r="E48" s="668" t="s">
        <v>493</v>
      </c>
      <c r="F48" s="668" t="s">
        <v>112</v>
      </c>
      <c r="G48" s="668" t="s">
        <v>494</v>
      </c>
      <c r="H48" s="668" t="s">
        <v>495</v>
      </c>
      <c r="I48" s="709" t="s">
        <v>496</v>
      </c>
      <c r="K48" s="652"/>
      <c r="L48" s="653"/>
      <c r="M48" s="676" t="s">
        <v>153</v>
      </c>
      <c r="N48" s="713" t="s">
        <v>493</v>
      </c>
      <c r="O48" s="713" t="s">
        <v>112</v>
      </c>
      <c r="P48" s="713" t="s">
        <v>494</v>
      </c>
      <c r="Q48" s="713" t="s">
        <v>495</v>
      </c>
      <c r="R48" s="714" t="s">
        <v>496</v>
      </c>
    </row>
    <row r="49" spans="2:18" ht="14.25" customHeight="1" x14ac:dyDescent="0.3">
      <c r="B49" s="652"/>
      <c r="C49" s="653"/>
      <c r="D49" s="665"/>
      <c r="E49" s="659"/>
      <c r="F49" s="659"/>
      <c r="G49" s="659"/>
      <c r="H49" s="659"/>
      <c r="I49" s="715"/>
      <c r="K49" s="652"/>
      <c r="L49" s="653"/>
      <c r="M49" s="708"/>
      <c r="N49" s="668"/>
      <c r="O49" s="668"/>
      <c r="P49" s="668"/>
      <c r="Q49" s="668"/>
      <c r="R49" s="709"/>
    </row>
    <row r="50" spans="2:18" x14ac:dyDescent="0.3">
      <c r="B50" s="654"/>
      <c r="C50" s="655"/>
      <c r="D50" s="336" t="s">
        <v>350</v>
      </c>
      <c r="E50" s="337" t="s">
        <v>351</v>
      </c>
      <c r="F50" s="337" t="s">
        <v>352</v>
      </c>
      <c r="G50" s="337" t="s">
        <v>353</v>
      </c>
      <c r="H50" s="337" t="s">
        <v>354</v>
      </c>
      <c r="I50" s="339" t="s">
        <v>355</v>
      </c>
      <c r="K50" s="654"/>
      <c r="L50" s="655"/>
      <c r="M50" s="336" t="s">
        <v>350</v>
      </c>
      <c r="N50" s="316" t="s">
        <v>351</v>
      </c>
      <c r="O50" s="337" t="s">
        <v>352</v>
      </c>
      <c r="P50" s="337" t="s">
        <v>353</v>
      </c>
      <c r="Q50" s="337" t="s">
        <v>354</v>
      </c>
      <c r="R50" s="339" t="s">
        <v>355</v>
      </c>
    </row>
    <row r="51" spans="2:18" ht="42.75" hidden="1" customHeight="1" outlineLevel="1" x14ac:dyDescent="0.3">
      <c r="B51" s="416"/>
      <c r="C51" s="495" t="s">
        <v>497</v>
      </c>
      <c r="D51" s="466" t="s">
        <v>498</v>
      </c>
      <c r="E51" s="447" t="s">
        <v>498</v>
      </c>
      <c r="F51" s="447" t="s">
        <v>498</v>
      </c>
      <c r="G51" s="447" t="s">
        <v>498</v>
      </c>
      <c r="H51" s="447" t="s">
        <v>498</v>
      </c>
      <c r="I51" s="448" t="s">
        <v>498</v>
      </c>
      <c r="K51" s="416"/>
      <c r="L51" s="495" t="s">
        <v>497</v>
      </c>
      <c r="M51" s="466" t="s">
        <v>498</v>
      </c>
      <c r="N51" s="445" t="s">
        <v>498</v>
      </c>
      <c r="O51" s="445" t="s">
        <v>498</v>
      </c>
      <c r="P51" s="445" t="s">
        <v>498</v>
      </c>
      <c r="Q51" s="445" t="s">
        <v>498</v>
      </c>
      <c r="R51" s="446" t="s">
        <v>498</v>
      </c>
    </row>
    <row r="52" spans="2:18" collapsed="1" x14ac:dyDescent="0.3">
      <c r="B52" s="489"/>
      <c r="C52" s="496" t="s">
        <v>499</v>
      </c>
      <c r="D52" s="149"/>
      <c r="E52" s="149"/>
      <c r="F52" s="149"/>
      <c r="G52" s="149"/>
      <c r="H52" s="149"/>
      <c r="I52" s="224"/>
      <c r="K52" s="489"/>
      <c r="L52" s="496" t="s">
        <v>499</v>
      </c>
      <c r="M52" s="55"/>
      <c r="N52" s="55"/>
      <c r="O52" s="55"/>
      <c r="P52" s="55"/>
      <c r="Q52" s="55"/>
      <c r="R52" s="57"/>
    </row>
    <row r="53" spans="2:18" x14ac:dyDescent="0.3">
      <c r="B53" s="489">
        <v>1</v>
      </c>
      <c r="C53" s="161" t="s">
        <v>475</v>
      </c>
      <c r="D53" s="142"/>
      <c r="E53" s="142"/>
      <c r="F53" s="142"/>
      <c r="G53" s="142"/>
      <c r="H53" s="142"/>
      <c r="I53" s="184">
        <f>SUM(E53:H53)</f>
        <v>0</v>
      </c>
      <c r="K53" s="489">
        <v>1</v>
      </c>
      <c r="L53" s="161" t="s">
        <v>475</v>
      </c>
      <c r="M53" s="239"/>
      <c r="N53" s="513"/>
      <c r="O53" s="513"/>
      <c r="P53" s="513"/>
      <c r="Q53" s="513"/>
      <c r="R53" s="184">
        <f>SUM(N53:Q53)</f>
        <v>0</v>
      </c>
    </row>
    <row r="54" spans="2:18" x14ac:dyDescent="0.3">
      <c r="B54" s="489">
        <v>2</v>
      </c>
      <c r="C54" s="161" t="s">
        <v>477</v>
      </c>
      <c r="D54" s="142"/>
      <c r="E54" s="142"/>
      <c r="F54" s="142"/>
      <c r="G54" s="142"/>
      <c r="H54" s="142"/>
      <c r="I54" s="184">
        <f t="shared" ref="I54:I64" si="22">SUM(E54:H54)</f>
        <v>0</v>
      </c>
      <c r="K54" s="489">
        <v>2</v>
      </c>
      <c r="L54" s="161" t="s">
        <v>477</v>
      </c>
      <c r="M54" s="126"/>
      <c r="N54" s="111"/>
      <c r="O54" s="111"/>
      <c r="P54" s="111"/>
      <c r="Q54" s="111"/>
      <c r="R54" s="184">
        <f t="shared" ref="R54:R64" si="23">SUM(N54:Q54)</f>
        <v>0</v>
      </c>
    </row>
    <row r="55" spans="2:18" x14ac:dyDescent="0.3">
      <c r="B55" s="489">
        <v>3</v>
      </c>
      <c r="C55" s="161" t="s">
        <v>478</v>
      </c>
      <c r="D55" s="142"/>
      <c r="E55" s="142"/>
      <c r="F55" s="142"/>
      <c r="G55" s="142"/>
      <c r="H55" s="142"/>
      <c r="I55" s="184">
        <f t="shared" si="22"/>
        <v>0</v>
      </c>
      <c r="K55" s="489">
        <v>3</v>
      </c>
      <c r="L55" s="161" t="s">
        <v>478</v>
      </c>
      <c r="M55" s="126"/>
      <c r="N55" s="111"/>
      <c r="O55" s="111"/>
      <c r="P55" s="111"/>
      <c r="Q55" s="111"/>
      <c r="R55" s="184">
        <f t="shared" si="23"/>
        <v>0</v>
      </c>
    </row>
    <row r="56" spans="2:18" x14ac:dyDescent="0.3">
      <c r="B56" s="489">
        <v>4</v>
      </c>
      <c r="C56" s="161" t="s">
        <v>476</v>
      </c>
      <c r="D56" s="142"/>
      <c r="E56" s="142"/>
      <c r="F56" s="142"/>
      <c r="G56" s="142"/>
      <c r="H56" s="142"/>
      <c r="I56" s="184">
        <f t="shared" si="22"/>
        <v>0</v>
      </c>
      <c r="K56" s="489">
        <v>4</v>
      </c>
      <c r="L56" s="161" t="s">
        <v>476</v>
      </c>
      <c r="M56" s="126"/>
      <c r="N56" s="111"/>
      <c r="O56" s="111"/>
      <c r="P56" s="111"/>
      <c r="Q56" s="111"/>
      <c r="R56" s="184">
        <f t="shared" si="23"/>
        <v>0</v>
      </c>
    </row>
    <row r="57" spans="2:18" x14ac:dyDescent="0.3">
      <c r="B57" s="489">
        <v>5</v>
      </c>
      <c r="C57" s="161" t="s">
        <v>479</v>
      </c>
      <c r="D57" s="142"/>
      <c r="E57" s="142"/>
      <c r="F57" s="142"/>
      <c r="G57" s="142"/>
      <c r="H57" s="142"/>
      <c r="I57" s="184">
        <f t="shared" si="22"/>
        <v>0</v>
      </c>
      <c r="K57" s="489">
        <v>5</v>
      </c>
      <c r="L57" s="161" t="s">
        <v>479</v>
      </c>
      <c r="M57" s="126"/>
      <c r="N57" s="111"/>
      <c r="O57" s="111"/>
      <c r="P57" s="111"/>
      <c r="Q57" s="111"/>
      <c r="R57" s="184">
        <f t="shared" si="23"/>
        <v>0</v>
      </c>
    </row>
    <row r="58" spans="2:18" x14ac:dyDescent="0.3">
      <c r="B58" s="489">
        <v>6</v>
      </c>
      <c r="C58" s="161" t="s">
        <v>480</v>
      </c>
      <c r="D58" s="142"/>
      <c r="E58" s="142"/>
      <c r="F58" s="142"/>
      <c r="G58" s="142"/>
      <c r="H58" s="142"/>
      <c r="I58" s="184">
        <f t="shared" si="22"/>
        <v>0</v>
      </c>
      <c r="K58" s="489">
        <v>6</v>
      </c>
      <c r="L58" s="161" t="s">
        <v>480</v>
      </c>
      <c r="M58" s="126"/>
      <c r="N58" s="111"/>
      <c r="O58" s="111"/>
      <c r="P58" s="111"/>
      <c r="Q58" s="111"/>
      <c r="R58" s="184">
        <f t="shared" si="23"/>
        <v>0</v>
      </c>
    </row>
    <row r="59" spans="2:18" x14ac:dyDescent="0.3">
      <c r="B59" s="489">
        <v>7</v>
      </c>
      <c r="C59" s="161" t="s">
        <v>481</v>
      </c>
      <c r="D59" s="142"/>
      <c r="E59" s="142"/>
      <c r="F59" s="142"/>
      <c r="G59" s="142"/>
      <c r="H59" s="142"/>
      <c r="I59" s="184">
        <f t="shared" si="22"/>
        <v>0</v>
      </c>
      <c r="K59" s="489">
        <v>7</v>
      </c>
      <c r="L59" s="161" t="s">
        <v>481</v>
      </c>
      <c r="M59" s="126"/>
      <c r="N59" s="111"/>
      <c r="O59" s="111"/>
      <c r="P59" s="111"/>
      <c r="Q59" s="111"/>
      <c r="R59" s="184">
        <f t="shared" si="23"/>
        <v>0</v>
      </c>
    </row>
    <row r="60" spans="2:18" x14ac:dyDescent="0.3">
      <c r="B60" s="489">
        <v>8</v>
      </c>
      <c r="C60" s="161" t="s">
        <v>482</v>
      </c>
      <c r="D60" s="142"/>
      <c r="E60" s="142"/>
      <c r="F60" s="142"/>
      <c r="G60" s="142"/>
      <c r="H60" s="142"/>
      <c r="I60" s="184">
        <f t="shared" si="22"/>
        <v>0</v>
      </c>
      <c r="K60" s="489">
        <v>8</v>
      </c>
      <c r="L60" s="161" t="s">
        <v>482</v>
      </c>
      <c r="M60" s="126"/>
      <c r="N60" s="111"/>
      <c r="O60" s="111"/>
      <c r="P60" s="111"/>
      <c r="Q60" s="111"/>
      <c r="R60" s="184">
        <f t="shared" si="23"/>
        <v>0</v>
      </c>
    </row>
    <row r="61" spans="2:18" x14ac:dyDescent="0.3">
      <c r="B61" s="489">
        <v>9</v>
      </c>
      <c r="C61" s="161" t="s">
        <v>483</v>
      </c>
      <c r="D61" s="142"/>
      <c r="E61" s="142"/>
      <c r="F61" s="142"/>
      <c r="G61" s="142"/>
      <c r="H61" s="142"/>
      <c r="I61" s="184">
        <f t="shared" si="22"/>
        <v>0</v>
      </c>
      <c r="K61" s="489">
        <v>9</v>
      </c>
      <c r="L61" s="161" t="s">
        <v>483</v>
      </c>
      <c r="M61" s="126"/>
      <c r="N61" s="111"/>
      <c r="O61" s="111"/>
      <c r="P61" s="111"/>
      <c r="Q61" s="111"/>
      <c r="R61" s="184">
        <f t="shared" si="23"/>
        <v>0</v>
      </c>
    </row>
    <row r="62" spans="2:18" x14ac:dyDescent="0.3">
      <c r="B62" s="489">
        <v>10</v>
      </c>
      <c r="C62" s="161" t="s">
        <v>484</v>
      </c>
      <c r="D62" s="142"/>
      <c r="E62" s="142"/>
      <c r="F62" s="142"/>
      <c r="G62" s="142"/>
      <c r="H62" s="142"/>
      <c r="I62" s="184">
        <f t="shared" si="22"/>
        <v>0</v>
      </c>
      <c r="K62" s="489">
        <v>10</v>
      </c>
      <c r="L62" s="161" t="s">
        <v>484</v>
      </c>
      <c r="M62" s="126"/>
      <c r="N62" s="111"/>
      <c r="O62" s="111"/>
      <c r="P62" s="111"/>
      <c r="Q62" s="111"/>
      <c r="R62" s="184">
        <f t="shared" si="23"/>
        <v>0</v>
      </c>
    </row>
    <row r="63" spans="2:18" x14ac:dyDescent="0.3">
      <c r="B63" s="489">
        <f>B62+1</f>
        <v>11</v>
      </c>
      <c r="C63" s="161" t="s">
        <v>485</v>
      </c>
      <c r="D63" s="142"/>
      <c r="E63" s="142"/>
      <c r="F63" s="142"/>
      <c r="G63" s="142"/>
      <c r="H63" s="142"/>
      <c r="I63" s="184">
        <f t="shared" si="22"/>
        <v>0</v>
      </c>
      <c r="K63" s="489">
        <f>K62+1</f>
        <v>11</v>
      </c>
      <c r="L63" s="161" t="s">
        <v>485</v>
      </c>
      <c r="M63" s="238"/>
      <c r="N63" s="550"/>
      <c r="O63" s="550"/>
      <c r="P63" s="550"/>
      <c r="Q63" s="550"/>
      <c r="R63" s="184">
        <f t="shared" si="23"/>
        <v>0</v>
      </c>
    </row>
    <row r="64" spans="2:18" x14ac:dyDescent="0.3">
      <c r="B64" s="489">
        <f t="shared" ref="B64" si="24">B63+1</f>
        <v>12</v>
      </c>
      <c r="C64" s="483" t="s">
        <v>500</v>
      </c>
      <c r="D64" s="552">
        <f>SUM(D53:D63)</f>
        <v>0</v>
      </c>
      <c r="E64" s="551">
        <f t="shared" ref="E64" si="25">SUM(E53:E63)</f>
        <v>0</v>
      </c>
      <c r="F64" s="551">
        <f t="shared" ref="F64" si="26">SUM(F53:F63)</f>
        <v>0</v>
      </c>
      <c r="G64" s="551">
        <f t="shared" ref="G64" si="27">SUM(G53:G63)</f>
        <v>0</v>
      </c>
      <c r="H64" s="551">
        <f t="shared" ref="H64" si="28">SUM(H53:H63)</f>
        <v>0</v>
      </c>
      <c r="I64" s="184">
        <f t="shared" si="22"/>
        <v>0</v>
      </c>
      <c r="K64" s="489">
        <f t="shared" ref="K64" si="29">K63+1</f>
        <v>12</v>
      </c>
      <c r="L64" s="483" t="s">
        <v>500</v>
      </c>
      <c r="M64" s="552">
        <f>SUM(M53:M63)</f>
        <v>0</v>
      </c>
      <c r="N64" s="551">
        <f t="shared" ref="N64" si="30">SUM(N53:N63)</f>
        <v>0</v>
      </c>
      <c r="O64" s="551">
        <f t="shared" ref="O64" si="31">SUM(O53:O63)</f>
        <v>0</v>
      </c>
      <c r="P64" s="551">
        <f t="shared" ref="P64" si="32">SUM(P53:P63)</f>
        <v>0</v>
      </c>
      <c r="Q64" s="551">
        <f t="shared" ref="Q64" si="33">SUM(Q53:Q63)</f>
        <v>0</v>
      </c>
      <c r="R64" s="184">
        <f t="shared" si="23"/>
        <v>0</v>
      </c>
    </row>
    <row r="65" spans="2:18" x14ac:dyDescent="0.3">
      <c r="B65" s="489">
        <f t="shared" ref="B65" si="34">B64+1</f>
        <v>13</v>
      </c>
      <c r="C65" s="161" t="s">
        <v>501</v>
      </c>
      <c r="D65" s="142"/>
      <c r="E65" s="142"/>
      <c r="F65" s="142"/>
      <c r="G65" s="142"/>
      <c r="H65" s="142"/>
      <c r="I65" s="184">
        <f t="shared" ref="I65" si="35">SUM(E65:H65)</f>
        <v>0</v>
      </c>
      <c r="K65" s="489">
        <f t="shared" ref="K65" si="36">K64+1</f>
        <v>13</v>
      </c>
      <c r="L65" s="161" t="s">
        <v>501</v>
      </c>
      <c r="M65" s="126"/>
      <c r="N65" s="111"/>
      <c r="O65" s="111"/>
      <c r="P65" s="111"/>
      <c r="Q65" s="111"/>
      <c r="R65" s="184">
        <f t="shared" ref="R65" si="37">SUM(N65:Q65)</f>
        <v>0</v>
      </c>
    </row>
    <row r="66" spans="2:18" ht="14.5" thickBot="1" x14ac:dyDescent="0.35">
      <c r="B66" s="490">
        <f>B65+1</f>
        <v>14</v>
      </c>
      <c r="C66" s="163" t="s">
        <v>46</v>
      </c>
      <c r="D66" s="553">
        <f>D64+D65</f>
        <v>0</v>
      </c>
      <c r="E66" s="194">
        <f>E64+E65</f>
        <v>0</v>
      </c>
      <c r="F66" s="194">
        <f>F64+F65</f>
        <v>0</v>
      </c>
      <c r="G66" s="194">
        <f>G64+G65</f>
        <v>0</v>
      </c>
      <c r="H66" s="194">
        <f>H64+H65</f>
        <v>0</v>
      </c>
      <c r="I66" s="195">
        <f>SUM(E66:H66)</f>
        <v>0</v>
      </c>
      <c r="K66" s="490">
        <f>K65+1</f>
        <v>14</v>
      </c>
      <c r="L66" s="163" t="s">
        <v>46</v>
      </c>
      <c r="M66" s="553">
        <f>M64+M65</f>
        <v>0</v>
      </c>
      <c r="N66" s="194">
        <f>N64+N65</f>
        <v>0</v>
      </c>
      <c r="O66" s="194">
        <f>O64+O65</f>
        <v>0</v>
      </c>
      <c r="P66" s="194">
        <f>P64+P65</f>
        <v>0</v>
      </c>
      <c r="Q66" s="194">
        <f>Q64+Q65</f>
        <v>0</v>
      </c>
      <c r="R66" s="195">
        <f>SUM(N66:Q66)</f>
        <v>0</v>
      </c>
    </row>
    <row r="67" spans="2:18" ht="14.5" thickBot="1" x14ac:dyDescent="0.35"/>
    <row r="68" spans="2:18" hidden="1" outlineLevel="1" x14ac:dyDescent="0.3">
      <c r="B68" s="650">
        <f>B47</f>
        <v>2024</v>
      </c>
      <c r="C68" s="716"/>
      <c r="D68" s="711" t="str">
        <f>LEFT(D47,4)-1&amp;" UY"</f>
        <v>2021 UY</v>
      </c>
      <c r="E68" s="706"/>
      <c r="F68" s="706"/>
      <c r="G68" s="706"/>
      <c r="H68" s="706"/>
      <c r="I68" s="707"/>
      <c r="K68" s="650">
        <f>K47</f>
        <v>2023</v>
      </c>
      <c r="L68" s="651"/>
      <c r="M68" s="711" t="str">
        <f>LEFT(M47,4)-1&amp;" UY"</f>
        <v>2020 UY</v>
      </c>
      <c r="N68" s="706"/>
      <c r="O68" s="706"/>
      <c r="P68" s="706"/>
      <c r="Q68" s="706"/>
      <c r="R68" s="707"/>
    </row>
    <row r="69" spans="2:18" ht="14.25" hidden="1" customHeight="1" outlineLevel="1" x14ac:dyDescent="0.3">
      <c r="B69" s="652"/>
      <c r="C69" s="717"/>
      <c r="D69" s="670" t="s">
        <v>153</v>
      </c>
      <c r="E69" s="668" t="s">
        <v>493</v>
      </c>
      <c r="F69" s="668" t="s">
        <v>112</v>
      </c>
      <c r="G69" s="668" t="s">
        <v>494</v>
      </c>
      <c r="H69" s="668" t="s">
        <v>495</v>
      </c>
      <c r="I69" s="709" t="s">
        <v>496</v>
      </c>
      <c r="K69" s="652"/>
      <c r="L69" s="653"/>
      <c r="M69" s="676" t="s">
        <v>153</v>
      </c>
      <c r="N69" s="713" t="s">
        <v>493</v>
      </c>
      <c r="O69" s="713" t="s">
        <v>112</v>
      </c>
      <c r="P69" s="713" t="s">
        <v>494</v>
      </c>
      <c r="Q69" s="713" t="s">
        <v>495</v>
      </c>
      <c r="R69" s="714" t="s">
        <v>496</v>
      </c>
    </row>
    <row r="70" spans="2:18" ht="14.25" hidden="1" customHeight="1" outlineLevel="1" x14ac:dyDescent="0.3">
      <c r="B70" s="652"/>
      <c r="C70" s="717"/>
      <c r="D70" s="719"/>
      <c r="E70" s="659"/>
      <c r="F70" s="659"/>
      <c r="G70" s="659"/>
      <c r="H70" s="659"/>
      <c r="I70" s="715"/>
      <c r="K70" s="652"/>
      <c r="L70" s="653"/>
      <c r="M70" s="708"/>
      <c r="N70" s="668"/>
      <c r="O70" s="668"/>
      <c r="P70" s="668"/>
      <c r="Q70" s="668"/>
      <c r="R70" s="709"/>
    </row>
    <row r="71" spans="2:18" hidden="1" outlineLevel="1" x14ac:dyDescent="0.3">
      <c r="B71" s="654"/>
      <c r="C71" s="718"/>
      <c r="D71" s="338" t="s">
        <v>356</v>
      </c>
      <c r="E71" s="337" t="s">
        <v>357</v>
      </c>
      <c r="F71" s="337" t="s">
        <v>358</v>
      </c>
      <c r="G71" s="337" t="s">
        <v>359</v>
      </c>
      <c r="H71" s="337" t="s">
        <v>360</v>
      </c>
      <c r="I71" s="339" t="s">
        <v>361</v>
      </c>
      <c r="K71" s="654"/>
      <c r="L71" s="655"/>
      <c r="M71" s="338" t="s">
        <v>356</v>
      </c>
      <c r="N71" s="337" t="s">
        <v>357</v>
      </c>
      <c r="O71" s="316" t="s">
        <v>358</v>
      </c>
      <c r="P71" s="337" t="s">
        <v>359</v>
      </c>
      <c r="Q71" s="337" t="s">
        <v>360</v>
      </c>
      <c r="R71" s="339" t="s">
        <v>361</v>
      </c>
    </row>
    <row r="72" spans="2:18" ht="42.75" hidden="1" customHeight="1" outlineLevel="2" x14ac:dyDescent="0.3">
      <c r="B72" s="416"/>
      <c r="C72" s="494" t="s">
        <v>497</v>
      </c>
      <c r="D72" s="445" t="s">
        <v>498</v>
      </c>
      <c r="E72" s="447" t="s">
        <v>498</v>
      </c>
      <c r="F72" s="447" t="s">
        <v>498</v>
      </c>
      <c r="G72" s="447" t="s">
        <v>498</v>
      </c>
      <c r="H72" s="447" t="s">
        <v>498</v>
      </c>
      <c r="I72" s="448" t="s">
        <v>498</v>
      </c>
      <c r="K72" s="416"/>
      <c r="L72" s="494" t="s">
        <v>497</v>
      </c>
      <c r="M72" s="445" t="s">
        <v>498</v>
      </c>
      <c r="N72" s="445" t="s">
        <v>498</v>
      </c>
      <c r="O72" s="445" t="s">
        <v>498</v>
      </c>
      <c r="P72" s="445" t="s">
        <v>498</v>
      </c>
      <c r="Q72" s="445" t="s">
        <v>498</v>
      </c>
      <c r="R72" s="446" t="s">
        <v>498</v>
      </c>
    </row>
    <row r="73" spans="2:18" hidden="1" outlineLevel="1" x14ac:dyDescent="0.3">
      <c r="B73" s="489"/>
      <c r="C73" s="467" t="s">
        <v>499</v>
      </c>
      <c r="D73" s="150"/>
      <c r="E73" s="149"/>
      <c r="F73" s="149"/>
      <c r="G73" s="149"/>
      <c r="H73" s="149"/>
      <c r="I73" s="224"/>
      <c r="K73" s="489"/>
      <c r="L73" s="467" t="s">
        <v>499</v>
      </c>
      <c r="M73" s="55"/>
      <c r="N73" s="55"/>
      <c r="O73" s="55"/>
      <c r="P73" s="55"/>
      <c r="Q73" s="55"/>
      <c r="R73" s="57"/>
    </row>
    <row r="74" spans="2:18" hidden="1" outlineLevel="1" x14ac:dyDescent="0.3">
      <c r="B74" s="489">
        <v>1</v>
      </c>
      <c r="C74" s="157" t="s">
        <v>475</v>
      </c>
      <c r="D74" s="146"/>
      <c r="E74" s="116"/>
      <c r="F74" s="116"/>
      <c r="G74" s="116"/>
      <c r="H74" s="116"/>
      <c r="I74" s="184">
        <f>SUM(E74:H74)</f>
        <v>0</v>
      </c>
      <c r="K74" s="489">
        <v>1</v>
      </c>
      <c r="L74" s="157" t="s">
        <v>475</v>
      </c>
      <c r="M74" s="512"/>
      <c r="N74" s="513"/>
      <c r="O74" s="513"/>
      <c r="P74" s="513"/>
      <c r="Q74" s="513"/>
      <c r="R74" s="184">
        <f>SUM(N74:Q74)</f>
        <v>0</v>
      </c>
    </row>
    <row r="75" spans="2:18" hidden="1" outlineLevel="1" x14ac:dyDescent="0.3">
      <c r="B75" s="489">
        <v>2</v>
      </c>
      <c r="C75" s="157" t="s">
        <v>477</v>
      </c>
      <c r="D75" s="122"/>
      <c r="E75" s="110"/>
      <c r="F75" s="110"/>
      <c r="G75" s="110"/>
      <c r="H75" s="110"/>
      <c r="I75" s="184">
        <f t="shared" ref="I75:I85" si="38">SUM(E75:H75)</f>
        <v>0</v>
      </c>
      <c r="K75" s="489">
        <v>2</v>
      </c>
      <c r="L75" s="157" t="s">
        <v>477</v>
      </c>
      <c r="M75" s="514"/>
      <c r="N75" s="111"/>
      <c r="O75" s="111"/>
      <c r="P75" s="111"/>
      <c r="Q75" s="111"/>
      <c r="R75" s="184">
        <f t="shared" ref="R75:R85" si="39">SUM(N75:Q75)</f>
        <v>0</v>
      </c>
    </row>
    <row r="76" spans="2:18" hidden="1" outlineLevel="1" x14ac:dyDescent="0.3">
      <c r="B76" s="489">
        <v>3</v>
      </c>
      <c r="C76" s="157" t="s">
        <v>478</v>
      </c>
      <c r="D76" s="122"/>
      <c r="E76" s="110"/>
      <c r="F76" s="110"/>
      <c r="G76" s="110"/>
      <c r="H76" s="110"/>
      <c r="I76" s="184">
        <f t="shared" si="38"/>
        <v>0</v>
      </c>
      <c r="K76" s="489">
        <v>3</v>
      </c>
      <c r="L76" s="157" t="s">
        <v>478</v>
      </c>
      <c r="M76" s="514"/>
      <c r="N76" s="111"/>
      <c r="O76" s="111"/>
      <c r="P76" s="111"/>
      <c r="Q76" s="111"/>
      <c r="R76" s="184">
        <f t="shared" si="39"/>
        <v>0</v>
      </c>
    </row>
    <row r="77" spans="2:18" hidden="1" outlineLevel="1" x14ac:dyDescent="0.3">
      <c r="B77" s="489">
        <v>4</v>
      </c>
      <c r="C77" s="157" t="s">
        <v>476</v>
      </c>
      <c r="D77" s="122"/>
      <c r="E77" s="110"/>
      <c r="F77" s="110"/>
      <c r="G77" s="110"/>
      <c r="H77" s="110"/>
      <c r="I77" s="184">
        <f t="shared" si="38"/>
        <v>0</v>
      </c>
      <c r="K77" s="489">
        <v>4</v>
      </c>
      <c r="L77" s="157" t="s">
        <v>476</v>
      </c>
      <c r="M77" s="514"/>
      <c r="N77" s="111"/>
      <c r="O77" s="111"/>
      <c r="P77" s="111"/>
      <c r="Q77" s="111"/>
      <c r="R77" s="184">
        <f t="shared" si="39"/>
        <v>0</v>
      </c>
    </row>
    <row r="78" spans="2:18" hidden="1" outlineLevel="1" x14ac:dyDescent="0.3">
      <c r="B78" s="489">
        <v>5</v>
      </c>
      <c r="C78" s="157" t="s">
        <v>479</v>
      </c>
      <c r="D78" s="122"/>
      <c r="E78" s="110"/>
      <c r="F78" s="110"/>
      <c r="G78" s="110"/>
      <c r="H78" s="110"/>
      <c r="I78" s="184">
        <f t="shared" si="38"/>
        <v>0</v>
      </c>
      <c r="K78" s="489">
        <v>5</v>
      </c>
      <c r="L78" s="157" t="s">
        <v>479</v>
      </c>
      <c r="M78" s="514"/>
      <c r="N78" s="111"/>
      <c r="O78" s="111"/>
      <c r="P78" s="111"/>
      <c r="Q78" s="111"/>
      <c r="R78" s="184">
        <f t="shared" si="39"/>
        <v>0</v>
      </c>
    </row>
    <row r="79" spans="2:18" hidden="1" outlineLevel="1" x14ac:dyDescent="0.3">
      <c r="B79" s="489">
        <v>6</v>
      </c>
      <c r="C79" s="157" t="s">
        <v>480</v>
      </c>
      <c r="D79" s="122"/>
      <c r="E79" s="110"/>
      <c r="F79" s="110"/>
      <c r="G79" s="110"/>
      <c r="H79" s="110"/>
      <c r="I79" s="184">
        <f t="shared" si="38"/>
        <v>0</v>
      </c>
      <c r="K79" s="489">
        <v>6</v>
      </c>
      <c r="L79" s="157" t="s">
        <v>480</v>
      </c>
      <c r="M79" s="514"/>
      <c r="N79" s="111"/>
      <c r="O79" s="111"/>
      <c r="P79" s="111"/>
      <c r="Q79" s="111"/>
      <c r="R79" s="184">
        <f t="shared" si="39"/>
        <v>0</v>
      </c>
    </row>
    <row r="80" spans="2:18" hidden="1" outlineLevel="1" x14ac:dyDescent="0.3">
      <c r="B80" s="489">
        <v>7</v>
      </c>
      <c r="C80" s="157" t="s">
        <v>481</v>
      </c>
      <c r="D80" s="122"/>
      <c r="E80" s="110"/>
      <c r="F80" s="110"/>
      <c r="G80" s="110"/>
      <c r="H80" s="110"/>
      <c r="I80" s="184">
        <f t="shared" si="38"/>
        <v>0</v>
      </c>
      <c r="K80" s="489">
        <v>7</v>
      </c>
      <c r="L80" s="157" t="s">
        <v>481</v>
      </c>
      <c r="M80" s="514"/>
      <c r="N80" s="111"/>
      <c r="O80" s="111"/>
      <c r="P80" s="111"/>
      <c r="Q80" s="111"/>
      <c r="R80" s="184">
        <f t="shared" si="39"/>
        <v>0</v>
      </c>
    </row>
    <row r="81" spans="2:18" hidden="1" outlineLevel="1" x14ac:dyDescent="0.3">
      <c r="B81" s="489">
        <v>8</v>
      </c>
      <c r="C81" s="157" t="s">
        <v>482</v>
      </c>
      <c r="D81" s="122"/>
      <c r="E81" s="110"/>
      <c r="F81" s="110"/>
      <c r="G81" s="110"/>
      <c r="H81" s="110"/>
      <c r="I81" s="184">
        <f t="shared" si="38"/>
        <v>0</v>
      </c>
      <c r="K81" s="489">
        <v>8</v>
      </c>
      <c r="L81" s="157" t="s">
        <v>482</v>
      </c>
      <c r="M81" s="514"/>
      <c r="N81" s="111"/>
      <c r="O81" s="111"/>
      <c r="P81" s="111"/>
      <c r="Q81" s="111"/>
      <c r="R81" s="184">
        <f t="shared" si="39"/>
        <v>0</v>
      </c>
    </row>
    <row r="82" spans="2:18" hidden="1" outlineLevel="1" x14ac:dyDescent="0.3">
      <c r="B82" s="489">
        <v>9</v>
      </c>
      <c r="C82" s="157" t="s">
        <v>483</v>
      </c>
      <c r="D82" s="122"/>
      <c r="E82" s="110"/>
      <c r="F82" s="110"/>
      <c r="G82" s="110"/>
      <c r="H82" s="110"/>
      <c r="I82" s="184">
        <f t="shared" si="38"/>
        <v>0</v>
      </c>
      <c r="K82" s="489">
        <v>9</v>
      </c>
      <c r="L82" s="157" t="s">
        <v>483</v>
      </c>
      <c r="M82" s="514"/>
      <c r="N82" s="111"/>
      <c r="O82" s="111"/>
      <c r="P82" s="111"/>
      <c r="Q82" s="111"/>
      <c r="R82" s="184">
        <f t="shared" si="39"/>
        <v>0</v>
      </c>
    </row>
    <row r="83" spans="2:18" hidden="1" outlineLevel="1" x14ac:dyDescent="0.3">
      <c r="B83" s="489">
        <v>10</v>
      </c>
      <c r="C83" s="157" t="s">
        <v>484</v>
      </c>
      <c r="D83" s="122"/>
      <c r="E83" s="110"/>
      <c r="F83" s="110"/>
      <c r="G83" s="110"/>
      <c r="H83" s="110"/>
      <c r="I83" s="184">
        <f t="shared" si="38"/>
        <v>0</v>
      </c>
      <c r="K83" s="489">
        <v>10</v>
      </c>
      <c r="L83" s="157" t="s">
        <v>484</v>
      </c>
      <c r="M83" s="514"/>
      <c r="N83" s="111"/>
      <c r="O83" s="111"/>
      <c r="P83" s="111"/>
      <c r="Q83" s="111"/>
      <c r="R83" s="184">
        <f t="shared" si="39"/>
        <v>0</v>
      </c>
    </row>
    <row r="84" spans="2:18" hidden="1" outlineLevel="1" x14ac:dyDescent="0.3">
      <c r="B84" s="489">
        <f>B83+1</f>
        <v>11</v>
      </c>
      <c r="C84" s="157" t="s">
        <v>485</v>
      </c>
      <c r="D84" s="229"/>
      <c r="E84" s="113"/>
      <c r="F84" s="113"/>
      <c r="G84" s="113"/>
      <c r="H84" s="113"/>
      <c r="I84" s="184">
        <f t="shared" si="38"/>
        <v>0</v>
      </c>
      <c r="K84" s="489">
        <f>K83+1</f>
        <v>11</v>
      </c>
      <c r="L84" s="157" t="s">
        <v>485</v>
      </c>
      <c r="M84" s="549"/>
      <c r="N84" s="550"/>
      <c r="O84" s="550"/>
      <c r="P84" s="550"/>
      <c r="Q84" s="550"/>
      <c r="R84" s="184">
        <f t="shared" si="39"/>
        <v>0</v>
      </c>
    </row>
    <row r="85" spans="2:18" hidden="1" outlineLevel="1" x14ac:dyDescent="0.3">
      <c r="B85" s="489">
        <f t="shared" ref="B85" si="40">B84+1</f>
        <v>12</v>
      </c>
      <c r="C85" s="483" t="s">
        <v>500</v>
      </c>
      <c r="D85" s="552">
        <f>SUM(D74:D84)</f>
        <v>0</v>
      </c>
      <c r="E85" s="551">
        <f t="shared" ref="E85" si="41">SUM(E74:E84)</f>
        <v>0</v>
      </c>
      <c r="F85" s="551">
        <f t="shared" ref="F85" si="42">SUM(F74:F84)</f>
        <v>0</v>
      </c>
      <c r="G85" s="551">
        <f t="shared" ref="G85" si="43">SUM(G74:G84)</f>
        <v>0</v>
      </c>
      <c r="H85" s="551">
        <f t="shared" ref="H85" si="44">SUM(H74:H84)</f>
        <v>0</v>
      </c>
      <c r="I85" s="184">
        <f t="shared" si="38"/>
        <v>0</v>
      </c>
      <c r="K85" s="489">
        <f t="shared" ref="K85" si="45">K84+1</f>
        <v>12</v>
      </c>
      <c r="L85" s="483" t="s">
        <v>500</v>
      </c>
      <c r="M85" s="552">
        <f>SUM(M74:M84)</f>
        <v>0</v>
      </c>
      <c r="N85" s="551">
        <f t="shared" ref="N85" si="46">SUM(N74:N84)</f>
        <v>0</v>
      </c>
      <c r="O85" s="551">
        <f t="shared" ref="O85" si="47">SUM(O74:O84)</f>
        <v>0</v>
      </c>
      <c r="P85" s="551">
        <f t="shared" ref="P85" si="48">SUM(P74:P84)</f>
        <v>0</v>
      </c>
      <c r="Q85" s="551">
        <f t="shared" ref="Q85" si="49">SUM(Q74:Q84)</f>
        <v>0</v>
      </c>
      <c r="R85" s="184">
        <f t="shared" si="39"/>
        <v>0</v>
      </c>
    </row>
    <row r="86" spans="2:18" hidden="1" outlineLevel="1" x14ac:dyDescent="0.3">
      <c r="B86" s="489">
        <f t="shared" ref="B86" si="50">B85+1</f>
        <v>13</v>
      </c>
      <c r="C86" s="157" t="s">
        <v>501</v>
      </c>
      <c r="D86" s="146"/>
      <c r="E86" s="116"/>
      <c r="F86" s="116"/>
      <c r="G86" s="116"/>
      <c r="H86" s="116"/>
      <c r="I86" s="184">
        <f t="shared" ref="I86" si="51">SUM(E86:H86)</f>
        <v>0</v>
      </c>
      <c r="K86" s="489">
        <f t="shared" ref="K86" si="52">K85+1</f>
        <v>13</v>
      </c>
      <c r="L86" s="157" t="s">
        <v>501</v>
      </c>
      <c r="M86" s="512"/>
      <c r="N86" s="513"/>
      <c r="O86" s="513"/>
      <c r="P86" s="513"/>
      <c r="Q86" s="513"/>
      <c r="R86" s="184">
        <f t="shared" ref="R86" si="53">SUM(N86:Q86)</f>
        <v>0</v>
      </c>
    </row>
    <row r="87" spans="2:18" ht="14.5" hidden="1" outlineLevel="1" thickBot="1" x14ac:dyDescent="0.35">
      <c r="B87" s="490">
        <f>B86+1</f>
        <v>14</v>
      </c>
      <c r="C87" s="158" t="s">
        <v>46</v>
      </c>
      <c r="D87" s="206">
        <f>D85+D86</f>
        <v>0</v>
      </c>
      <c r="E87" s="194">
        <f>E85+E86</f>
        <v>0</v>
      </c>
      <c r="F87" s="194">
        <f>F85+F86</f>
        <v>0</v>
      </c>
      <c r="G87" s="194">
        <f>G85+G86</f>
        <v>0</v>
      </c>
      <c r="H87" s="194">
        <f>H85+H86</f>
        <v>0</v>
      </c>
      <c r="I87" s="195">
        <f>SUM(E87:H87)</f>
        <v>0</v>
      </c>
      <c r="K87" s="490">
        <f>K86+1</f>
        <v>14</v>
      </c>
      <c r="L87" s="158" t="s">
        <v>46</v>
      </c>
      <c r="M87" s="206">
        <f>M85+M86</f>
        <v>0</v>
      </c>
      <c r="N87" s="194">
        <f>N85+N86</f>
        <v>0</v>
      </c>
      <c r="O87" s="194">
        <f>O85+O86</f>
        <v>0</v>
      </c>
      <c r="P87" s="194">
        <f>P85+P86</f>
        <v>0</v>
      </c>
      <c r="Q87" s="194">
        <f>Q85+Q86</f>
        <v>0</v>
      </c>
      <c r="R87" s="195">
        <f>SUM(N87:Q87)</f>
        <v>0</v>
      </c>
    </row>
    <row r="88" spans="2:18" hidden="1" outlineLevel="1" x14ac:dyDescent="0.3"/>
    <row r="89" spans="2:18" ht="14.5" hidden="1" outlineLevel="1" thickBot="1" x14ac:dyDescent="0.35"/>
    <row r="90" spans="2:18" hidden="1" outlineLevel="1" x14ac:dyDescent="0.3">
      <c r="B90" s="650">
        <f>B68</f>
        <v>2024</v>
      </c>
      <c r="C90" s="716"/>
      <c r="D90" s="711" t="str">
        <f>LEFT(D68,4)-1&amp;" UY"</f>
        <v>2020 UY</v>
      </c>
      <c r="E90" s="706"/>
      <c r="F90" s="706"/>
      <c r="G90" s="706"/>
      <c r="H90" s="706"/>
      <c r="I90" s="707"/>
      <c r="K90" s="650">
        <f>K68</f>
        <v>2023</v>
      </c>
      <c r="L90" s="651"/>
      <c r="M90" s="711" t="str">
        <f>LEFT(M68,4)-1&amp;" UY"</f>
        <v>2019 UY</v>
      </c>
      <c r="N90" s="706"/>
      <c r="O90" s="706"/>
      <c r="P90" s="706"/>
      <c r="Q90" s="706"/>
      <c r="R90" s="707"/>
    </row>
    <row r="91" spans="2:18" ht="14.25" hidden="1" customHeight="1" outlineLevel="1" x14ac:dyDescent="0.3">
      <c r="B91" s="652"/>
      <c r="C91" s="717"/>
      <c r="D91" s="670" t="s">
        <v>153</v>
      </c>
      <c r="E91" s="668" t="s">
        <v>493</v>
      </c>
      <c r="F91" s="668" t="s">
        <v>112</v>
      </c>
      <c r="G91" s="668" t="s">
        <v>494</v>
      </c>
      <c r="H91" s="668" t="s">
        <v>495</v>
      </c>
      <c r="I91" s="709" t="s">
        <v>496</v>
      </c>
      <c r="K91" s="652"/>
      <c r="L91" s="653"/>
      <c r="M91" s="712" t="s">
        <v>153</v>
      </c>
      <c r="N91" s="713" t="s">
        <v>493</v>
      </c>
      <c r="O91" s="713" t="s">
        <v>112</v>
      </c>
      <c r="P91" s="713" t="s">
        <v>494</v>
      </c>
      <c r="Q91" s="713" t="s">
        <v>495</v>
      </c>
      <c r="R91" s="714" t="s">
        <v>496</v>
      </c>
    </row>
    <row r="92" spans="2:18" ht="14.25" hidden="1" customHeight="1" outlineLevel="1" x14ac:dyDescent="0.3">
      <c r="B92" s="652"/>
      <c r="C92" s="717"/>
      <c r="D92" s="719"/>
      <c r="E92" s="659"/>
      <c r="F92" s="659"/>
      <c r="G92" s="659"/>
      <c r="H92" s="659"/>
      <c r="I92" s="715"/>
      <c r="K92" s="652"/>
      <c r="L92" s="653"/>
      <c r="M92" s="670"/>
      <c r="N92" s="668"/>
      <c r="O92" s="668"/>
      <c r="P92" s="668"/>
      <c r="Q92" s="668"/>
      <c r="R92" s="709"/>
    </row>
    <row r="93" spans="2:18" hidden="1" outlineLevel="1" x14ac:dyDescent="0.3">
      <c r="B93" s="654"/>
      <c r="C93" s="718"/>
      <c r="D93" s="338" t="s">
        <v>362</v>
      </c>
      <c r="E93" s="337" t="s">
        <v>363</v>
      </c>
      <c r="F93" s="337" t="s">
        <v>331</v>
      </c>
      <c r="G93" s="337" t="s">
        <v>364</v>
      </c>
      <c r="H93" s="337" t="s">
        <v>365</v>
      </c>
      <c r="I93" s="339" t="s">
        <v>366</v>
      </c>
      <c r="K93" s="654"/>
      <c r="L93" s="655"/>
      <c r="M93" s="338" t="s">
        <v>362</v>
      </c>
      <c r="N93" s="337" t="s">
        <v>363</v>
      </c>
      <c r="O93" s="337" t="s">
        <v>331</v>
      </c>
      <c r="P93" s="316" t="s">
        <v>364</v>
      </c>
      <c r="Q93" s="337" t="s">
        <v>365</v>
      </c>
      <c r="R93" s="339" t="s">
        <v>366</v>
      </c>
    </row>
    <row r="94" spans="2:18" ht="42.75" hidden="1" customHeight="1" outlineLevel="2" x14ac:dyDescent="0.3">
      <c r="B94" s="416"/>
      <c r="C94" s="494" t="s">
        <v>497</v>
      </c>
      <c r="D94" s="445" t="s">
        <v>498</v>
      </c>
      <c r="E94" s="447" t="s">
        <v>498</v>
      </c>
      <c r="F94" s="447" t="s">
        <v>498</v>
      </c>
      <c r="G94" s="447" t="s">
        <v>498</v>
      </c>
      <c r="H94" s="447" t="s">
        <v>498</v>
      </c>
      <c r="I94" s="448" t="s">
        <v>498</v>
      </c>
      <c r="K94" s="416"/>
      <c r="L94" s="494" t="s">
        <v>497</v>
      </c>
      <c r="M94" s="445" t="s">
        <v>498</v>
      </c>
      <c r="N94" s="445" t="s">
        <v>498</v>
      </c>
      <c r="O94" s="445" t="s">
        <v>498</v>
      </c>
      <c r="P94" s="445" t="s">
        <v>498</v>
      </c>
      <c r="Q94" s="445" t="s">
        <v>498</v>
      </c>
      <c r="R94" s="446" t="s">
        <v>498</v>
      </c>
    </row>
    <row r="95" spans="2:18" hidden="1" outlineLevel="1" x14ac:dyDescent="0.3">
      <c r="B95" s="489"/>
      <c r="C95" s="467" t="s">
        <v>499</v>
      </c>
      <c r="D95" s="150"/>
      <c r="E95" s="149"/>
      <c r="F95" s="149"/>
      <c r="G95" s="149"/>
      <c r="H95" s="149"/>
      <c r="I95" s="224"/>
      <c r="K95" s="489"/>
      <c r="L95" s="467" t="s">
        <v>499</v>
      </c>
      <c r="M95" s="56"/>
      <c r="N95" s="55"/>
      <c r="O95" s="55"/>
      <c r="P95" s="55"/>
      <c r="Q95" s="55"/>
      <c r="R95" s="57"/>
    </row>
    <row r="96" spans="2:18" hidden="1" outlineLevel="1" x14ac:dyDescent="0.3">
      <c r="B96" s="489">
        <v>1</v>
      </c>
      <c r="C96" s="157" t="s">
        <v>475</v>
      </c>
      <c r="D96" s="146"/>
      <c r="E96" s="116"/>
      <c r="F96" s="116"/>
      <c r="G96" s="116"/>
      <c r="H96" s="116"/>
      <c r="I96" s="184">
        <f>SUM(E96:H96)</f>
        <v>0</v>
      </c>
      <c r="K96" s="489">
        <v>1</v>
      </c>
      <c r="L96" s="157" t="s">
        <v>475</v>
      </c>
      <c r="M96" s="512"/>
      <c r="N96" s="513"/>
      <c r="O96" s="513"/>
      <c r="P96" s="513"/>
      <c r="Q96" s="513"/>
      <c r="R96" s="184">
        <f>SUM(N96:Q96)</f>
        <v>0</v>
      </c>
    </row>
    <row r="97" spans="2:18" hidden="1" outlineLevel="1" x14ac:dyDescent="0.3">
      <c r="B97" s="489">
        <v>2</v>
      </c>
      <c r="C97" s="157" t="s">
        <v>477</v>
      </c>
      <c r="D97" s="122"/>
      <c r="E97" s="110"/>
      <c r="F97" s="110"/>
      <c r="G97" s="110"/>
      <c r="H97" s="110"/>
      <c r="I97" s="184">
        <f t="shared" ref="I97:I107" si="54">SUM(E97:H97)</f>
        <v>0</v>
      </c>
      <c r="K97" s="489">
        <v>2</v>
      </c>
      <c r="L97" s="157" t="s">
        <v>477</v>
      </c>
      <c r="M97" s="514"/>
      <c r="N97" s="111"/>
      <c r="O97" s="111"/>
      <c r="P97" s="111"/>
      <c r="Q97" s="111"/>
      <c r="R97" s="184">
        <f t="shared" ref="R97:R107" si="55">SUM(N97:Q97)</f>
        <v>0</v>
      </c>
    </row>
    <row r="98" spans="2:18" hidden="1" outlineLevel="1" x14ac:dyDescent="0.3">
      <c r="B98" s="489">
        <v>3</v>
      </c>
      <c r="C98" s="157" t="s">
        <v>478</v>
      </c>
      <c r="D98" s="122"/>
      <c r="E98" s="110"/>
      <c r="F98" s="110"/>
      <c r="G98" s="110"/>
      <c r="H98" s="110"/>
      <c r="I98" s="184">
        <f t="shared" si="54"/>
        <v>0</v>
      </c>
      <c r="K98" s="489">
        <v>3</v>
      </c>
      <c r="L98" s="157" t="s">
        <v>478</v>
      </c>
      <c r="M98" s="514"/>
      <c r="N98" s="111"/>
      <c r="O98" s="111"/>
      <c r="P98" s="111"/>
      <c r="Q98" s="111"/>
      <c r="R98" s="184">
        <f t="shared" si="55"/>
        <v>0</v>
      </c>
    </row>
    <row r="99" spans="2:18" hidden="1" outlineLevel="1" x14ac:dyDescent="0.3">
      <c r="B99" s="489">
        <v>4</v>
      </c>
      <c r="C99" s="157" t="s">
        <v>476</v>
      </c>
      <c r="D99" s="122"/>
      <c r="E99" s="110"/>
      <c r="F99" s="110"/>
      <c r="G99" s="110"/>
      <c r="H99" s="110"/>
      <c r="I99" s="184">
        <f t="shared" si="54"/>
        <v>0</v>
      </c>
      <c r="K99" s="489">
        <v>4</v>
      </c>
      <c r="L99" s="157" t="s">
        <v>476</v>
      </c>
      <c r="M99" s="514"/>
      <c r="N99" s="111"/>
      <c r="O99" s="111"/>
      <c r="P99" s="111"/>
      <c r="Q99" s="111"/>
      <c r="R99" s="184">
        <f t="shared" si="55"/>
        <v>0</v>
      </c>
    </row>
    <row r="100" spans="2:18" hidden="1" outlineLevel="1" x14ac:dyDescent="0.3">
      <c r="B100" s="489">
        <v>5</v>
      </c>
      <c r="C100" s="157" t="s">
        <v>479</v>
      </c>
      <c r="D100" s="122"/>
      <c r="E100" s="110"/>
      <c r="F100" s="110"/>
      <c r="G100" s="110"/>
      <c r="H100" s="110"/>
      <c r="I100" s="184">
        <f t="shared" si="54"/>
        <v>0</v>
      </c>
      <c r="K100" s="489">
        <v>5</v>
      </c>
      <c r="L100" s="157" t="s">
        <v>479</v>
      </c>
      <c r="M100" s="514"/>
      <c r="N100" s="111"/>
      <c r="O100" s="111"/>
      <c r="P100" s="111"/>
      <c r="Q100" s="111"/>
      <c r="R100" s="184">
        <f t="shared" si="55"/>
        <v>0</v>
      </c>
    </row>
    <row r="101" spans="2:18" hidden="1" outlineLevel="1" x14ac:dyDescent="0.3">
      <c r="B101" s="489">
        <v>6</v>
      </c>
      <c r="C101" s="157" t="s">
        <v>480</v>
      </c>
      <c r="D101" s="122"/>
      <c r="E101" s="110"/>
      <c r="F101" s="110"/>
      <c r="G101" s="110"/>
      <c r="H101" s="110"/>
      <c r="I101" s="184">
        <f t="shared" si="54"/>
        <v>0</v>
      </c>
      <c r="K101" s="489">
        <v>6</v>
      </c>
      <c r="L101" s="157" t="s">
        <v>480</v>
      </c>
      <c r="M101" s="514"/>
      <c r="N101" s="111"/>
      <c r="O101" s="111"/>
      <c r="P101" s="111"/>
      <c r="Q101" s="111"/>
      <c r="R101" s="184">
        <f t="shared" si="55"/>
        <v>0</v>
      </c>
    </row>
    <row r="102" spans="2:18" hidden="1" outlineLevel="1" x14ac:dyDescent="0.3">
      <c r="B102" s="489">
        <v>7</v>
      </c>
      <c r="C102" s="157" t="s">
        <v>481</v>
      </c>
      <c r="D102" s="122"/>
      <c r="E102" s="110"/>
      <c r="F102" s="110"/>
      <c r="G102" s="110"/>
      <c r="H102" s="110"/>
      <c r="I102" s="184">
        <f t="shared" si="54"/>
        <v>0</v>
      </c>
      <c r="K102" s="489">
        <v>7</v>
      </c>
      <c r="L102" s="157" t="s">
        <v>481</v>
      </c>
      <c r="M102" s="514"/>
      <c r="N102" s="111"/>
      <c r="O102" s="111"/>
      <c r="P102" s="111"/>
      <c r="Q102" s="111"/>
      <c r="R102" s="184">
        <f t="shared" si="55"/>
        <v>0</v>
      </c>
    </row>
    <row r="103" spans="2:18" hidden="1" outlineLevel="1" x14ac:dyDescent="0.3">
      <c r="B103" s="489">
        <v>8</v>
      </c>
      <c r="C103" s="157" t="s">
        <v>482</v>
      </c>
      <c r="D103" s="122"/>
      <c r="E103" s="110"/>
      <c r="F103" s="110"/>
      <c r="G103" s="110"/>
      <c r="H103" s="110"/>
      <c r="I103" s="184">
        <f t="shared" si="54"/>
        <v>0</v>
      </c>
      <c r="K103" s="489">
        <v>8</v>
      </c>
      <c r="L103" s="157" t="s">
        <v>482</v>
      </c>
      <c r="M103" s="514"/>
      <c r="N103" s="111"/>
      <c r="O103" s="111"/>
      <c r="P103" s="111"/>
      <c r="Q103" s="111"/>
      <c r="R103" s="184">
        <f t="shared" si="55"/>
        <v>0</v>
      </c>
    </row>
    <row r="104" spans="2:18" hidden="1" outlineLevel="1" x14ac:dyDescent="0.3">
      <c r="B104" s="489">
        <v>9</v>
      </c>
      <c r="C104" s="157" t="s">
        <v>483</v>
      </c>
      <c r="D104" s="122"/>
      <c r="E104" s="110"/>
      <c r="F104" s="110"/>
      <c r="G104" s="110"/>
      <c r="H104" s="110"/>
      <c r="I104" s="184">
        <f t="shared" si="54"/>
        <v>0</v>
      </c>
      <c r="K104" s="489">
        <v>9</v>
      </c>
      <c r="L104" s="157" t="s">
        <v>483</v>
      </c>
      <c r="M104" s="514"/>
      <c r="N104" s="111"/>
      <c r="O104" s="111"/>
      <c r="P104" s="111"/>
      <c r="Q104" s="111"/>
      <c r="R104" s="184">
        <f t="shared" si="55"/>
        <v>0</v>
      </c>
    </row>
    <row r="105" spans="2:18" hidden="1" outlineLevel="1" x14ac:dyDescent="0.3">
      <c r="B105" s="489">
        <v>10</v>
      </c>
      <c r="C105" s="157" t="s">
        <v>484</v>
      </c>
      <c r="D105" s="122"/>
      <c r="E105" s="110"/>
      <c r="F105" s="110"/>
      <c r="G105" s="110"/>
      <c r="H105" s="110"/>
      <c r="I105" s="184">
        <f t="shared" si="54"/>
        <v>0</v>
      </c>
      <c r="K105" s="489">
        <v>10</v>
      </c>
      <c r="L105" s="157" t="s">
        <v>484</v>
      </c>
      <c r="M105" s="514"/>
      <c r="N105" s="111"/>
      <c r="O105" s="111"/>
      <c r="P105" s="111"/>
      <c r="Q105" s="111"/>
      <c r="R105" s="184">
        <f t="shared" si="55"/>
        <v>0</v>
      </c>
    </row>
    <row r="106" spans="2:18" hidden="1" outlineLevel="1" x14ac:dyDescent="0.3">
      <c r="B106" s="489">
        <f>B105+1</f>
        <v>11</v>
      </c>
      <c r="C106" s="157" t="s">
        <v>485</v>
      </c>
      <c r="D106" s="229"/>
      <c r="E106" s="113"/>
      <c r="F106" s="113"/>
      <c r="G106" s="113"/>
      <c r="H106" s="113"/>
      <c r="I106" s="184">
        <f t="shared" si="54"/>
        <v>0</v>
      </c>
      <c r="K106" s="489">
        <f>K105+1</f>
        <v>11</v>
      </c>
      <c r="L106" s="157" t="s">
        <v>485</v>
      </c>
      <c r="M106" s="549"/>
      <c r="N106" s="550"/>
      <c r="O106" s="550"/>
      <c r="P106" s="550"/>
      <c r="Q106" s="550"/>
      <c r="R106" s="184">
        <f t="shared" si="55"/>
        <v>0</v>
      </c>
    </row>
    <row r="107" spans="2:18" hidden="1" outlineLevel="1" x14ac:dyDescent="0.3">
      <c r="B107" s="489">
        <f t="shared" ref="B107" si="56">B106+1</f>
        <v>12</v>
      </c>
      <c r="C107" s="483" t="s">
        <v>500</v>
      </c>
      <c r="D107" s="552">
        <f>SUM(D96:D106)</f>
        <v>0</v>
      </c>
      <c r="E107" s="551">
        <f t="shared" ref="E107" si="57">SUM(E96:E106)</f>
        <v>0</v>
      </c>
      <c r="F107" s="551">
        <f t="shared" ref="F107" si="58">SUM(F96:F106)</f>
        <v>0</v>
      </c>
      <c r="G107" s="551">
        <f t="shared" ref="G107" si="59">SUM(G96:G106)</f>
        <v>0</v>
      </c>
      <c r="H107" s="551">
        <f t="shared" ref="H107" si="60">SUM(H96:H106)</f>
        <v>0</v>
      </c>
      <c r="I107" s="184">
        <f t="shared" si="54"/>
        <v>0</v>
      </c>
      <c r="K107" s="489">
        <f t="shared" ref="K107" si="61">K106+1</f>
        <v>12</v>
      </c>
      <c r="L107" s="483" t="s">
        <v>500</v>
      </c>
      <c r="M107" s="552">
        <f>SUM(M96:M106)</f>
        <v>0</v>
      </c>
      <c r="N107" s="551">
        <f t="shared" ref="N107" si="62">SUM(N96:N106)</f>
        <v>0</v>
      </c>
      <c r="O107" s="551">
        <f t="shared" ref="O107" si="63">SUM(O96:O106)</f>
        <v>0</v>
      </c>
      <c r="P107" s="551">
        <f t="shared" ref="P107" si="64">SUM(P96:P106)</f>
        <v>0</v>
      </c>
      <c r="Q107" s="551">
        <f t="shared" ref="Q107" si="65">SUM(Q96:Q106)</f>
        <v>0</v>
      </c>
      <c r="R107" s="184">
        <f t="shared" si="55"/>
        <v>0</v>
      </c>
    </row>
    <row r="108" spans="2:18" hidden="1" outlineLevel="1" x14ac:dyDescent="0.3">
      <c r="B108" s="489">
        <f t="shared" ref="B108" si="66">B107+1</f>
        <v>13</v>
      </c>
      <c r="C108" s="157" t="s">
        <v>501</v>
      </c>
      <c r="D108" s="146"/>
      <c r="E108" s="116"/>
      <c r="F108" s="116"/>
      <c r="G108" s="116"/>
      <c r="H108" s="116"/>
      <c r="I108" s="184">
        <f t="shared" ref="I108" si="67">SUM(E108:H108)</f>
        <v>0</v>
      </c>
      <c r="K108" s="489">
        <f t="shared" ref="K108" si="68">K107+1</f>
        <v>13</v>
      </c>
      <c r="L108" s="157" t="s">
        <v>501</v>
      </c>
      <c r="M108" s="512"/>
      <c r="N108" s="513"/>
      <c r="O108" s="513"/>
      <c r="P108" s="513"/>
      <c r="Q108" s="513"/>
      <c r="R108" s="184">
        <f t="shared" ref="R108" si="69">SUM(N108:Q108)</f>
        <v>0</v>
      </c>
    </row>
    <row r="109" spans="2:18" ht="14.5" hidden="1" outlineLevel="1" thickBot="1" x14ac:dyDescent="0.35">
      <c r="B109" s="490">
        <f>B108+1</f>
        <v>14</v>
      </c>
      <c r="C109" s="158" t="s">
        <v>46</v>
      </c>
      <c r="D109" s="206">
        <f>D107+D108</f>
        <v>0</v>
      </c>
      <c r="E109" s="194">
        <f>E107+E108</f>
        <v>0</v>
      </c>
      <c r="F109" s="194">
        <f>F107+F108</f>
        <v>0</v>
      </c>
      <c r="G109" s="194">
        <f>G107+G108</f>
        <v>0</v>
      </c>
      <c r="H109" s="194">
        <f>H107+H108</f>
        <v>0</v>
      </c>
      <c r="I109" s="195">
        <f>SUM(E109:H109)</f>
        <v>0</v>
      </c>
      <c r="K109" s="490">
        <f>K108+1</f>
        <v>14</v>
      </c>
      <c r="L109" s="158" t="s">
        <v>46</v>
      </c>
      <c r="M109" s="206">
        <f>M107+M108</f>
        <v>0</v>
      </c>
      <c r="N109" s="194">
        <f>N107+N108</f>
        <v>0</v>
      </c>
      <c r="O109" s="194">
        <f>O107+O108</f>
        <v>0</v>
      </c>
      <c r="P109" s="194">
        <f>P107+P108</f>
        <v>0</v>
      </c>
      <c r="Q109" s="194">
        <f>Q107+Q108</f>
        <v>0</v>
      </c>
      <c r="R109" s="195">
        <f>SUM(N109:Q109)</f>
        <v>0</v>
      </c>
    </row>
    <row r="110" spans="2:18" ht="14.5" hidden="1" outlineLevel="1" thickBot="1" x14ac:dyDescent="0.35"/>
    <row r="111" spans="2:18" hidden="1" outlineLevel="1" x14ac:dyDescent="0.3">
      <c r="B111" s="650">
        <f>B90</f>
        <v>2024</v>
      </c>
      <c r="C111" s="716"/>
      <c r="D111" s="711" t="str">
        <f>LEFT(D90,4)-1&amp;" UY"</f>
        <v>2019 UY</v>
      </c>
      <c r="E111" s="706"/>
      <c r="F111" s="706"/>
      <c r="G111" s="706"/>
      <c r="H111" s="706"/>
      <c r="I111" s="707"/>
      <c r="K111" s="650">
        <f>K90</f>
        <v>2023</v>
      </c>
      <c r="L111" s="651"/>
      <c r="M111" s="711" t="str">
        <f>LEFT(M90,4)-1&amp;" UY"</f>
        <v>2018 UY</v>
      </c>
      <c r="N111" s="706"/>
      <c r="O111" s="706"/>
      <c r="P111" s="706"/>
      <c r="Q111" s="706"/>
      <c r="R111" s="707"/>
    </row>
    <row r="112" spans="2:18" ht="14.25" hidden="1" customHeight="1" outlineLevel="1" x14ac:dyDescent="0.3">
      <c r="B112" s="652"/>
      <c r="C112" s="717"/>
      <c r="D112" s="670" t="s">
        <v>153</v>
      </c>
      <c r="E112" s="668" t="s">
        <v>493</v>
      </c>
      <c r="F112" s="668" t="s">
        <v>112</v>
      </c>
      <c r="G112" s="668" t="s">
        <v>494</v>
      </c>
      <c r="H112" s="668" t="s">
        <v>495</v>
      </c>
      <c r="I112" s="709" t="s">
        <v>496</v>
      </c>
      <c r="K112" s="652"/>
      <c r="L112" s="653"/>
      <c r="M112" s="712" t="s">
        <v>153</v>
      </c>
      <c r="N112" s="713" t="s">
        <v>493</v>
      </c>
      <c r="O112" s="713" t="s">
        <v>112</v>
      </c>
      <c r="P112" s="713" t="s">
        <v>494</v>
      </c>
      <c r="Q112" s="713" t="s">
        <v>495</v>
      </c>
      <c r="R112" s="714" t="s">
        <v>496</v>
      </c>
    </row>
    <row r="113" spans="2:18" ht="14.25" hidden="1" customHeight="1" outlineLevel="1" x14ac:dyDescent="0.3">
      <c r="B113" s="652"/>
      <c r="C113" s="717"/>
      <c r="D113" s="719"/>
      <c r="E113" s="659"/>
      <c r="F113" s="659"/>
      <c r="G113" s="659"/>
      <c r="H113" s="659"/>
      <c r="I113" s="715"/>
      <c r="K113" s="652"/>
      <c r="L113" s="653"/>
      <c r="M113" s="670"/>
      <c r="N113" s="668"/>
      <c r="O113" s="668"/>
      <c r="P113" s="668"/>
      <c r="Q113" s="668"/>
      <c r="R113" s="709"/>
    </row>
    <row r="114" spans="2:18" hidden="1" outlineLevel="1" x14ac:dyDescent="0.3">
      <c r="B114" s="654"/>
      <c r="C114" s="718"/>
      <c r="D114" s="338" t="s">
        <v>367</v>
      </c>
      <c r="E114" s="337" t="s">
        <v>368</v>
      </c>
      <c r="F114" s="337" t="s">
        <v>369</v>
      </c>
      <c r="G114" s="337" t="s">
        <v>370</v>
      </c>
      <c r="H114" s="337" t="s">
        <v>371</v>
      </c>
      <c r="I114" s="339" t="s">
        <v>372</v>
      </c>
      <c r="K114" s="654"/>
      <c r="L114" s="655"/>
      <c r="M114" s="338" t="s">
        <v>367</v>
      </c>
      <c r="N114" s="337" t="s">
        <v>368</v>
      </c>
      <c r="O114" s="337" t="s">
        <v>369</v>
      </c>
      <c r="P114" s="316" t="s">
        <v>370</v>
      </c>
      <c r="Q114" s="337" t="s">
        <v>371</v>
      </c>
      <c r="R114" s="339" t="s">
        <v>372</v>
      </c>
    </row>
    <row r="115" spans="2:18" ht="42.75" hidden="1" customHeight="1" outlineLevel="2" x14ac:dyDescent="0.3">
      <c r="B115" s="416"/>
      <c r="C115" s="494" t="s">
        <v>497</v>
      </c>
      <c r="D115" s="445" t="s">
        <v>498</v>
      </c>
      <c r="E115" s="447" t="s">
        <v>498</v>
      </c>
      <c r="F115" s="447" t="s">
        <v>498</v>
      </c>
      <c r="G115" s="447" t="s">
        <v>498</v>
      </c>
      <c r="H115" s="447" t="s">
        <v>498</v>
      </c>
      <c r="I115" s="448" t="s">
        <v>498</v>
      </c>
      <c r="K115" s="416"/>
      <c r="L115" s="494" t="s">
        <v>497</v>
      </c>
      <c r="M115" s="445" t="s">
        <v>498</v>
      </c>
      <c r="N115" s="445" t="s">
        <v>498</v>
      </c>
      <c r="O115" s="445" t="s">
        <v>498</v>
      </c>
      <c r="P115" s="445" t="s">
        <v>498</v>
      </c>
      <c r="Q115" s="445" t="s">
        <v>498</v>
      </c>
      <c r="R115" s="446" t="s">
        <v>498</v>
      </c>
    </row>
    <row r="116" spans="2:18" hidden="1" outlineLevel="1" x14ac:dyDescent="0.3">
      <c r="B116" s="489"/>
      <c r="C116" s="467" t="s">
        <v>499</v>
      </c>
      <c r="D116" s="150"/>
      <c r="E116" s="149"/>
      <c r="F116" s="149"/>
      <c r="G116" s="149"/>
      <c r="H116" s="149"/>
      <c r="I116" s="224"/>
      <c r="K116" s="489"/>
      <c r="L116" s="467" t="s">
        <v>499</v>
      </c>
      <c r="M116" s="56"/>
      <c r="N116" s="55"/>
      <c r="O116" s="55"/>
      <c r="P116" s="55"/>
      <c r="Q116" s="55"/>
      <c r="R116" s="57"/>
    </row>
    <row r="117" spans="2:18" hidden="1" outlineLevel="1" x14ac:dyDescent="0.3">
      <c r="B117" s="489">
        <v>1</v>
      </c>
      <c r="C117" s="157" t="s">
        <v>475</v>
      </c>
      <c r="D117" s="146"/>
      <c r="E117" s="116"/>
      <c r="F117" s="116"/>
      <c r="G117" s="116"/>
      <c r="H117" s="116"/>
      <c r="I117" s="184">
        <f>SUM(E117:H117)</f>
        <v>0</v>
      </c>
      <c r="K117" s="489">
        <v>1</v>
      </c>
      <c r="L117" s="157" t="s">
        <v>475</v>
      </c>
      <c r="M117" s="512"/>
      <c r="N117" s="513"/>
      <c r="O117" s="513"/>
      <c r="P117" s="513"/>
      <c r="Q117" s="513"/>
      <c r="R117" s="184">
        <f>SUM(N117:Q117)</f>
        <v>0</v>
      </c>
    </row>
    <row r="118" spans="2:18" hidden="1" outlineLevel="1" x14ac:dyDescent="0.3">
      <c r="B118" s="489">
        <v>2</v>
      </c>
      <c r="C118" s="157" t="s">
        <v>477</v>
      </c>
      <c r="D118" s="122"/>
      <c r="E118" s="110"/>
      <c r="F118" s="110"/>
      <c r="G118" s="110"/>
      <c r="H118" s="110"/>
      <c r="I118" s="184">
        <f t="shared" ref="I118:I128" si="70">SUM(E118:H118)</f>
        <v>0</v>
      </c>
      <c r="K118" s="489">
        <v>2</v>
      </c>
      <c r="L118" s="157" t="s">
        <v>477</v>
      </c>
      <c r="M118" s="514"/>
      <c r="N118" s="111"/>
      <c r="O118" s="111"/>
      <c r="P118" s="111"/>
      <c r="Q118" s="111"/>
      <c r="R118" s="184">
        <f t="shared" ref="R118:R128" si="71">SUM(N118:Q118)</f>
        <v>0</v>
      </c>
    </row>
    <row r="119" spans="2:18" hidden="1" outlineLevel="1" x14ac:dyDescent="0.3">
      <c r="B119" s="489">
        <v>3</v>
      </c>
      <c r="C119" s="157" t="s">
        <v>478</v>
      </c>
      <c r="D119" s="122"/>
      <c r="E119" s="110"/>
      <c r="F119" s="110"/>
      <c r="G119" s="110"/>
      <c r="H119" s="110"/>
      <c r="I119" s="184">
        <f t="shared" si="70"/>
        <v>0</v>
      </c>
      <c r="K119" s="489">
        <v>3</v>
      </c>
      <c r="L119" s="157" t="s">
        <v>478</v>
      </c>
      <c r="M119" s="514"/>
      <c r="N119" s="111"/>
      <c r="O119" s="111"/>
      <c r="P119" s="111"/>
      <c r="Q119" s="111"/>
      <c r="R119" s="184">
        <f t="shared" si="71"/>
        <v>0</v>
      </c>
    </row>
    <row r="120" spans="2:18" hidden="1" outlineLevel="1" x14ac:dyDescent="0.3">
      <c r="B120" s="489">
        <v>4</v>
      </c>
      <c r="C120" s="157" t="s">
        <v>476</v>
      </c>
      <c r="D120" s="122"/>
      <c r="E120" s="110"/>
      <c r="F120" s="110"/>
      <c r="G120" s="110"/>
      <c r="H120" s="110"/>
      <c r="I120" s="184">
        <f t="shared" si="70"/>
        <v>0</v>
      </c>
      <c r="K120" s="489">
        <v>4</v>
      </c>
      <c r="L120" s="157" t="s">
        <v>476</v>
      </c>
      <c r="M120" s="514"/>
      <c r="N120" s="111"/>
      <c r="O120" s="111"/>
      <c r="P120" s="111"/>
      <c r="Q120" s="111"/>
      <c r="R120" s="184">
        <f t="shared" si="71"/>
        <v>0</v>
      </c>
    </row>
    <row r="121" spans="2:18" hidden="1" outlineLevel="1" x14ac:dyDescent="0.3">
      <c r="B121" s="489">
        <v>5</v>
      </c>
      <c r="C121" s="157" t="s">
        <v>479</v>
      </c>
      <c r="D121" s="122"/>
      <c r="E121" s="110"/>
      <c r="F121" s="110"/>
      <c r="G121" s="110"/>
      <c r="H121" s="110"/>
      <c r="I121" s="184">
        <f t="shared" si="70"/>
        <v>0</v>
      </c>
      <c r="K121" s="489">
        <v>5</v>
      </c>
      <c r="L121" s="157" t="s">
        <v>479</v>
      </c>
      <c r="M121" s="514"/>
      <c r="N121" s="111"/>
      <c r="O121" s="111"/>
      <c r="P121" s="111"/>
      <c r="Q121" s="111"/>
      <c r="R121" s="184">
        <f t="shared" si="71"/>
        <v>0</v>
      </c>
    </row>
    <row r="122" spans="2:18" hidden="1" outlineLevel="1" x14ac:dyDescent="0.3">
      <c r="B122" s="489">
        <v>6</v>
      </c>
      <c r="C122" s="157" t="s">
        <v>480</v>
      </c>
      <c r="D122" s="122"/>
      <c r="E122" s="110"/>
      <c r="F122" s="110"/>
      <c r="G122" s="110"/>
      <c r="H122" s="110"/>
      <c r="I122" s="184">
        <f t="shared" si="70"/>
        <v>0</v>
      </c>
      <c r="K122" s="489">
        <v>6</v>
      </c>
      <c r="L122" s="157" t="s">
        <v>480</v>
      </c>
      <c r="M122" s="514"/>
      <c r="N122" s="111"/>
      <c r="O122" s="111"/>
      <c r="P122" s="111"/>
      <c r="Q122" s="111"/>
      <c r="R122" s="184">
        <f t="shared" si="71"/>
        <v>0</v>
      </c>
    </row>
    <row r="123" spans="2:18" hidden="1" outlineLevel="1" x14ac:dyDescent="0.3">
      <c r="B123" s="489">
        <v>7</v>
      </c>
      <c r="C123" s="157" t="s">
        <v>481</v>
      </c>
      <c r="D123" s="122"/>
      <c r="E123" s="110"/>
      <c r="F123" s="110"/>
      <c r="G123" s="110"/>
      <c r="H123" s="110"/>
      <c r="I123" s="184">
        <f t="shared" si="70"/>
        <v>0</v>
      </c>
      <c r="K123" s="489">
        <v>7</v>
      </c>
      <c r="L123" s="157" t="s">
        <v>481</v>
      </c>
      <c r="M123" s="514"/>
      <c r="N123" s="111"/>
      <c r="O123" s="111"/>
      <c r="P123" s="111"/>
      <c r="Q123" s="111"/>
      <c r="R123" s="184">
        <f t="shared" si="71"/>
        <v>0</v>
      </c>
    </row>
    <row r="124" spans="2:18" hidden="1" outlineLevel="1" x14ac:dyDescent="0.3">
      <c r="B124" s="489">
        <v>8</v>
      </c>
      <c r="C124" s="157" t="s">
        <v>482</v>
      </c>
      <c r="D124" s="122"/>
      <c r="E124" s="110"/>
      <c r="F124" s="110"/>
      <c r="G124" s="110"/>
      <c r="H124" s="110"/>
      <c r="I124" s="184">
        <f t="shared" si="70"/>
        <v>0</v>
      </c>
      <c r="K124" s="489">
        <v>8</v>
      </c>
      <c r="L124" s="157" t="s">
        <v>482</v>
      </c>
      <c r="M124" s="514"/>
      <c r="N124" s="111"/>
      <c r="O124" s="111"/>
      <c r="P124" s="111"/>
      <c r="Q124" s="111"/>
      <c r="R124" s="184">
        <f t="shared" si="71"/>
        <v>0</v>
      </c>
    </row>
    <row r="125" spans="2:18" hidden="1" outlineLevel="1" x14ac:dyDescent="0.3">
      <c r="B125" s="489">
        <v>9</v>
      </c>
      <c r="C125" s="157" t="s">
        <v>483</v>
      </c>
      <c r="D125" s="122"/>
      <c r="E125" s="110"/>
      <c r="F125" s="110"/>
      <c r="G125" s="110"/>
      <c r="H125" s="110"/>
      <c r="I125" s="184">
        <f t="shared" si="70"/>
        <v>0</v>
      </c>
      <c r="K125" s="489">
        <v>9</v>
      </c>
      <c r="L125" s="157" t="s">
        <v>483</v>
      </c>
      <c r="M125" s="514"/>
      <c r="N125" s="111"/>
      <c r="O125" s="111"/>
      <c r="P125" s="111"/>
      <c r="Q125" s="111"/>
      <c r="R125" s="184">
        <f t="shared" si="71"/>
        <v>0</v>
      </c>
    </row>
    <row r="126" spans="2:18" hidden="1" outlineLevel="1" x14ac:dyDescent="0.3">
      <c r="B126" s="489">
        <v>10</v>
      </c>
      <c r="C126" s="157" t="s">
        <v>484</v>
      </c>
      <c r="D126" s="122"/>
      <c r="E126" s="110"/>
      <c r="F126" s="110"/>
      <c r="G126" s="110"/>
      <c r="H126" s="110"/>
      <c r="I126" s="184">
        <f t="shared" si="70"/>
        <v>0</v>
      </c>
      <c r="K126" s="489">
        <v>10</v>
      </c>
      <c r="L126" s="157" t="s">
        <v>484</v>
      </c>
      <c r="M126" s="514"/>
      <c r="N126" s="111"/>
      <c r="O126" s="111"/>
      <c r="P126" s="111"/>
      <c r="Q126" s="111"/>
      <c r="R126" s="184">
        <f t="shared" si="71"/>
        <v>0</v>
      </c>
    </row>
    <row r="127" spans="2:18" hidden="1" outlineLevel="1" x14ac:dyDescent="0.3">
      <c r="B127" s="489">
        <f>B126+1</f>
        <v>11</v>
      </c>
      <c r="C127" s="157" t="s">
        <v>485</v>
      </c>
      <c r="D127" s="229"/>
      <c r="E127" s="113"/>
      <c r="F127" s="113"/>
      <c r="G127" s="113"/>
      <c r="H127" s="113"/>
      <c r="I127" s="184">
        <f t="shared" si="70"/>
        <v>0</v>
      </c>
      <c r="K127" s="489">
        <f>K126+1</f>
        <v>11</v>
      </c>
      <c r="L127" s="157" t="s">
        <v>485</v>
      </c>
      <c r="M127" s="549"/>
      <c r="N127" s="550"/>
      <c r="O127" s="550"/>
      <c r="P127" s="550"/>
      <c r="Q127" s="550"/>
      <c r="R127" s="184">
        <f t="shared" si="71"/>
        <v>0</v>
      </c>
    </row>
    <row r="128" spans="2:18" hidden="1" outlineLevel="1" x14ac:dyDescent="0.3">
      <c r="B128" s="489">
        <f t="shared" ref="B128" si="72">B127+1</f>
        <v>12</v>
      </c>
      <c r="C128" s="483" t="s">
        <v>500</v>
      </c>
      <c r="D128" s="552">
        <f>SUM(D117:D127)</f>
        <v>0</v>
      </c>
      <c r="E128" s="551">
        <f t="shared" ref="E128" si="73">SUM(E117:E127)</f>
        <v>0</v>
      </c>
      <c r="F128" s="551">
        <f t="shared" ref="F128" si="74">SUM(F117:F127)</f>
        <v>0</v>
      </c>
      <c r="G128" s="551">
        <f t="shared" ref="G128" si="75">SUM(G117:G127)</f>
        <v>0</v>
      </c>
      <c r="H128" s="551">
        <f t="shared" ref="H128" si="76">SUM(H117:H127)</f>
        <v>0</v>
      </c>
      <c r="I128" s="184">
        <f t="shared" si="70"/>
        <v>0</v>
      </c>
      <c r="K128" s="489">
        <f t="shared" ref="K128:K129" si="77">K127+1</f>
        <v>12</v>
      </c>
      <c r="L128" s="483" t="s">
        <v>500</v>
      </c>
      <c r="M128" s="552">
        <f>SUM(M117:M127)</f>
        <v>0</v>
      </c>
      <c r="N128" s="551">
        <f t="shared" ref="N128" si="78">SUM(N117:N127)</f>
        <v>0</v>
      </c>
      <c r="O128" s="551">
        <f t="shared" ref="O128" si="79">SUM(O117:O127)</f>
        <v>0</v>
      </c>
      <c r="P128" s="551">
        <f t="shared" ref="P128" si="80">SUM(P117:P127)</f>
        <v>0</v>
      </c>
      <c r="Q128" s="551">
        <f t="shared" ref="Q128" si="81">SUM(Q117:Q127)</f>
        <v>0</v>
      </c>
      <c r="R128" s="184">
        <f t="shared" si="71"/>
        <v>0</v>
      </c>
    </row>
    <row r="129" spans="2:18" hidden="1" outlineLevel="1" x14ac:dyDescent="0.3">
      <c r="B129" s="489">
        <f t="shared" ref="B129" si="82">B128+1</f>
        <v>13</v>
      </c>
      <c r="C129" s="157" t="s">
        <v>501</v>
      </c>
      <c r="D129" s="146"/>
      <c r="E129" s="116"/>
      <c r="F129" s="116"/>
      <c r="G129" s="116"/>
      <c r="H129" s="116"/>
      <c r="I129" s="184">
        <f t="shared" ref="I129" si="83">SUM(E129:H129)</f>
        <v>0</v>
      </c>
      <c r="K129" s="489">
        <f t="shared" si="77"/>
        <v>13</v>
      </c>
      <c r="L129" s="157" t="s">
        <v>501</v>
      </c>
      <c r="M129" s="512"/>
      <c r="N129" s="513"/>
      <c r="O129" s="513"/>
      <c r="P129" s="513"/>
      <c r="Q129" s="513"/>
      <c r="R129" s="184">
        <f t="shared" ref="R129" si="84">SUM(N129:Q129)</f>
        <v>0</v>
      </c>
    </row>
    <row r="130" spans="2:18" ht="14.5" hidden="1" outlineLevel="1" thickBot="1" x14ac:dyDescent="0.35">
      <c r="B130" s="490">
        <f>B129+1</f>
        <v>14</v>
      </c>
      <c r="C130" s="158" t="s">
        <v>46</v>
      </c>
      <c r="D130" s="206">
        <f>D128+D129</f>
        <v>0</v>
      </c>
      <c r="E130" s="194">
        <f>E128+E129</f>
        <v>0</v>
      </c>
      <c r="F130" s="194">
        <f>F128+F129</f>
        <v>0</v>
      </c>
      <c r="G130" s="194">
        <f>G128+G129</f>
        <v>0</v>
      </c>
      <c r="H130" s="194">
        <f>H128+H129</f>
        <v>0</v>
      </c>
      <c r="I130" s="195">
        <f>SUM(E130:H130)</f>
        <v>0</v>
      </c>
      <c r="K130" s="490">
        <f>K129+1</f>
        <v>14</v>
      </c>
      <c r="L130" s="158" t="s">
        <v>46</v>
      </c>
      <c r="M130" s="206">
        <f>M128+M129</f>
        <v>0</v>
      </c>
      <c r="N130" s="194">
        <f>N128+N129</f>
        <v>0</v>
      </c>
      <c r="O130" s="194">
        <f>O128+O129</f>
        <v>0</v>
      </c>
      <c r="P130" s="194">
        <f>P128+P129</f>
        <v>0</v>
      </c>
      <c r="Q130" s="194">
        <f>Q128+Q129</f>
        <v>0</v>
      </c>
      <c r="R130" s="195">
        <f>SUM(N130:Q130)</f>
        <v>0</v>
      </c>
    </row>
    <row r="131" spans="2:18" ht="14.5" hidden="1" outlineLevel="1" thickBot="1" x14ac:dyDescent="0.35"/>
    <row r="132" spans="2:18" hidden="1" outlineLevel="1" x14ac:dyDescent="0.3">
      <c r="B132" s="650">
        <f>B111</f>
        <v>2024</v>
      </c>
      <c r="C132" s="716"/>
      <c r="D132" s="711" t="str">
        <f>LEFT(D111,4)-1&amp;" UY"</f>
        <v>2018 UY</v>
      </c>
      <c r="E132" s="706"/>
      <c r="F132" s="706"/>
      <c r="G132" s="706"/>
      <c r="H132" s="706"/>
      <c r="I132" s="707"/>
      <c r="K132" s="650">
        <f>K111</f>
        <v>2023</v>
      </c>
      <c r="L132" s="651"/>
      <c r="M132" s="711" t="str">
        <f>LEFT(M111,4)-1&amp;" UY"</f>
        <v>2017 UY</v>
      </c>
      <c r="N132" s="706"/>
      <c r="O132" s="706"/>
      <c r="P132" s="706"/>
      <c r="Q132" s="706"/>
      <c r="R132" s="707"/>
    </row>
    <row r="133" spans="2:18" ht="14.25" hidden="1" customHeight="1" outlineLevel="1" x14ac:dyDescent="0.3">
      <c r="B133" s="652"/>
      <c r="C133" s="717"/>
      <c r="D133" s="670" t="s">
        <v>153</v>
      </c>
      <c r="E133" s="668" t="s">
        <v>493</v>
      </c>
      <c r="F133" s="668" t="s">
        <v>112</v>
      </c>
      <c r="G133" s="668" t="s">
        <v>494</v>
      </c>
      <c r="H133" s="668" t="s">
        <v>495</v>
      </c>
      <c r="I133" s="709" t="s">
        <v>496</v>
      </c>
      <c r="K133" s="652"/>
      <c r="L133" s="653"/>
      <c r="M133" s="712" t="s">
        <v>153</v>
      </c>
      <c r="N133" s="713" t="s">
        <v>493</v>
      </c>
      <c r="O133" s="713" t="s">
        <v>112</v>
      </c>
      <c r="P133" s="713" t="s">
        <v>494</v>
      </c>
      <c r="Q133" s="713" t="s">
        <v>495</v>
      </c>
      <c r="R133" s="714" t="s">
        <v>496</v>
      </c>
    </row>
    <row r="134" spans="2:18" ht="14.25" hidden="1" customHeight="1" outlineLevel="1" x14ac:dyDescent="0.3">
      <c r="B134" s="652"/>
      <c r="C134" s="717"/>
      <c r="D134" s="719"/>
      <c r="E134" s="659"/>
      <c r="F134" s="659"/>
      <c r="G134" s="659"/>
      <c r="H134" s="659"/>
      <c r="I134" s="715"/>
      <c r="K134" s="652"/>
      <c r="L134" s="653"/>
      <c r="M134" s="670"/>
      <c r="N134" s="668"/>
      <c r="O134" s="668"/>
      <c r="P134" s="668"/>
      <c r="Q134" s="668"/>
      <c r="R134" s="709"/>
    </row>
    <row r="135" spans="2:18" hidden="1" outlineLevel="1" x14ac:dyDescent="0.3">
      <c r="B135" s="654"/>
      <c r="C135" s="718"/>
      <c r="D135" s="338" t="s">
        <v>373</v>
      </c>
      <c r="E135" s="337" t="s">
        <v>374</v>
      </c>
      <c r="F135" s="337" t="s">
        <v>375</v>
      </c>
      <c r="G135" s="337" t="s">
        <v>376</v>
      </c>
      <c r="H135" s="337" t="s">
        <v>377</v>
      </c>
      <c r="I135" s="339" t="s">
        <v>378</v>
      </c>
      <c r="K135" s="654"/>
      <c r="L135" s="655"/>
      <c r="M135" s="338" t="s">
        <v>373</v>
      </c>
      <c r="N135" s="337" t="s">
        <v>374</v>
      </c>
      <c r="O135" s="337" t="s">
        <v>375</v>
      </c>
      <c r="P135" s="337" t="s">
        <v>376</v>
      </c>
      <c r="Q135" s="337" t="s">
        <v>377</v>
      </c>
      <c r="R135" s="339" t="s">
        <v>378</v>
      </c>
    </row>
    <row r="136" spans="2:18" hidden="1" outlineLevel="2" x14ac:dyDescent="0.3">
      <c r="B136" s="416"/>
      <c r="C136" s="494" t="s">
        <v>497</v>
      </c>
      <c r="D136" s="445" t="s">
        <v>498</v>
      </c>
      <c r="E136" s="447" t="s">
        <v>498</v>
      </c>
      <c r="F136" s="447" t="s">
        <v>498</v>
      </c>
      <c r="G136" s="447" t="s">
        <v>498</v>
      </c>
      <c r="H136" s="447" t="s">
        <v>498</v>
      </c>
      <c r="I136" s="448" t="s">
        <v>498</v>
      </c>
      <c r="K136" s="416"/>
      <c r="L136" s="494" t="s">
        <v>497</v>
      </c>
      <c r="M136" s="445" t="s">
        <v>498</v>
      </c>
      <c r="N136" s="445" t="s">
        <v>498</v>
      </c>
      <c r="O136" s="445" t="s">
        <v>498</v>
      </c>
      <c r="P136" s="445" t="s">
        <v>498</v>
      </c>
      <c r="Q136" s="445" t="s">
        <v>498</v>
      </c>
      <c r="R136" s="446" t="s">
        <v>498</v>
      </c>
    </row>
    <row r="137" spans="2:18" hidden="1" outlineLevel="1" x14ac:dyDescent="0.3">
      <c r="B137" s="489"/>
      <c r="C137" s="467" t="s">
        <v>499</v>
      </c>
      <c r="D137" s="150"/>
      <c r="E137" s="149"/>
      <c r="F137" s="149"/>
      <c r="G137" s="149"/>
      <c r="H137" s="149"/>
      <c r="I137" s="224"/>
      <c r="K137" s="489"/>
      <c r="L137" s="467" t="s">
        <v>499</v>
      </c>
      <c r="M137" s="56"/>
      <c r="N137" s="55"/>
      <c r="O137" s="55"/>
      <c r="P137" s="55"/>
      <c r="Q137" s="55"/>
      <c r="R137" s="57"/>
    </row>
    <row r="138" spans="2:18" hidden="1" outlineLevel="1" x14ac:dyDescent="0.3">
      <c r="B138" s="489">
        <v>1</v>
      </c>
      <c r="C138" s="157" t="s">
        <v>475</v>
      </c>
      <c r="D138" s="146"/>
      <c r="E138" s="116"/>
      <c r="F138" s="116"/>
      <c r="G138" s="116"/>
      <c r="H138" s="116"/>
      <c r="I138" s="184">
        <f>SUM(E138:H138)</f>
        <v>0</v>
      </c>
      <c r="K138" s="489">
        <v>1</v>
      </c>
      <c r="L138" s="157" t="s">
        <v>475</v>
      </c>
      <c r="M138" s="512"/>
      <c r="N138" s="513"/>
      <c r="O138" s="513"/>
      <c r="P138" s="513"/>
      <c r="Q138" s="513"/>
      <c r="R138" s="184">
        <f>SUM(N138:Q138)</f>
        <v>0</v>
      </c>
    </row>
    <row r="139" spans="2:18" hidden="1" outlineLevel="1" x14ac:dyDescent="0.3">
      <c r="B139" s="489">
        <v>2</v>
      </c>
      <c r="C139" s="157" t="s">
        <v>477</v>
      </c>
      <c r="D139" s="122"/>
      <c r="E139" s="110"/>
      <c r="F139" s="110"/>
      <c r="G139" s="110"/>
      <c r="H139" s="110"/>
      <c r="I139" s="184">
        <f t="shared" ref="I139:I149" si="85">SUM(E139:H139)</f>
        <v>0</v>
      </c>
      <c r="K139" s="489">
        <v>2</v>
      </c>
      <c r="L139" s="157" t="s">
        <v>477</v>
      </c>
      <c r="M139" s="514"/>
      <c r="N139" s="111"/>
      <c r="O139" s="111"/>
      <c r="P139" s="111"/>
      <c r="Q139" s="111"/>
      <c r="R139" s="184">
        <f t="shared" ref="R139:R149" si="86">SUM(N139:Q139)</f>
        <v>0</v>
      </c>
    </row>
    <row r="140" spans="2:18" hidden="1" outlineLevel="1" x14ac:dyDescent="0.3">
      <c r="B140" s="489">
        <v>3</v>
      </c>
      <c r="C140" s="157" t="s">
        <v>478</v>
      </c>
      <c r="D140" s="122"/>
      <c r="E140" s="110"/>
      <c r="F140" s="110"/>
      <c r="G140" s="110"/>
      <c r="H140" s="110"/>
      <c r="I140" s="184">
        <f t="shared" si="85"/>
        <v>0</v>
      </c>
      <c r="K140" s="489">
        <v>3</v>
      </c>
      <c r="L140" s="157" t="s">
        <v>478</v>
      </c>
      <c r="M140" s="514"/>
      <c r="N140" s="111"/>
      <c r="O140" s="111"/>
      <c r="P140" s="111"/>
      <c r="Q140" s="111"/>
      <c r="R140" s="184">
        <f t="shared" si="86"/>
        <v>0</v>
      </c>
    </row>
    <row r="141" spans="2:18" hidden="1" outlineLevel="1" x14ac:dyDescent="0.3">
      <c r="B141" s="489">
        <v>4</v>
      </c>
      <c r="C141" s="157" t="s">
        <v>476</v>
      </c>
      <c r="D141" s="122"/>
      <c r="E141" s="110"/>
      <c r="F141" s="110"/>
      <c r="G141" s="110"/>
      <c r="H141" s="110"/>
      <c r="I141" s="184">
        <f t="shared" si="85"/>
        <v>0</v>
      </c>
      <c r="K141" s="489">
        <v>4</v>
      </c>
      <c r="L141" s="157" t="s">
        <v>476</v>
      </c>
      <c r="M141" s="514"/>
      <c r="N141" s="111"/>
      <c r="O141" s="111"/>
      <c r="P141" s="111"/>
      <c r="Q141" s="111"/>
      <c r="R141" s="184">
        <f t="shared" si="86"/>
        <v>0</v>
      </c>
    </row>
    <row r="142" spans="2:18" hidden="1" outlineLevel="1" x14ac:dyDescent="0.3">
      <c r="B142" s="489">
        <v>5</v>
      </c>
      <c r="C142" s="157" t="s">
        <v>479</v>
      </c>
      <c r="D142" s="122"/>
      <c r="E142" s="110"/>
      <c r="F142" s="110"/>
      <c r="G142" s="110"/>
      <c r="H142" s="110"/>
      <c r="I142" s="184">
        <f t="shared" si="85"/>
        <v>0</v>
      </c>
      <c r="K142" s="489">
        <v>5</v>
      </c>
      <c r="L142" s="157" t="s">
        <v>479</v>
      </c>
      <c r="M142" s="514"/>
      <c r="N142" s="111"/>
      <c r="O142" s="111"/>
      <c r="P142" s="111"/>
      <c r="Q142" s="111"/>
      <c r="R142" s="184">
        <f t="shared" si="86"/>
        <v>0</v>
      </c>
    </row>
    <row r="143" spans="2:18" hidden="1" outlineLevel="1" x14ac:dyDescent="0.3">
      <c r="B143" s="489">
        <v>6</v>
      </c>
      <c r="C143" s="157" t="s">
        <v>480</v>
      </c>
      <c r="D143" s="122"/>
      <c r="E143" s="110"/>
      <c r="F143" s="110"/>
      <c r="G143" s="110"/>
      <c r="H143" s="110"/>
      <c r="I143" s="184">
        <f t="shared" si="85"/>
        <v>0</v>
      </c>
      <c r="K143" s="489">
        <v>6</v>
      </c>
      <c r="L143" s="157" t="s">
        <v>480</v>
      </c>
      <c r="M143" s="514"/>
      <c r="N143" s="111"/>
      <c r="O143" s="111"/>
      <c r="P143" s="111"/>
      <c r="Q143" s="111"/>
      <c r="R143" s="184">
        <f t="shared" si="86"/>
        <v>0</v>
      </c>
    </row>
    <row r="144" spans="2:18" hidden="1" outlineLevel="1" x14ac:dyDescent="0.3">
      <c r="B144" s="489">
        <v>7</v>
      </c>
      <c r="C144" s="157" t="s">
        <v>481</v>
      </c>
      <c r="D144" s="122"/>
      <c r="E144" s="110"/>
      <c r="F144" s="110"/>
      <c r="G144" s="110"/>
      <c r="H144" s="110"/>
      <c r="I144" s="184">
        <f t="shared" si="85"/>
        <v>0</v>
      </c>
      <c r="K144" s="489">
        <v>7</v>
      </c>
      <c r="L144" s="157" t="s">
        <v>481</v>
      </c>
      <c r="M144" s="514"/>
      <c r="N144" s="111"/>
      <c r="O144" s="111"/>
      <c r="P144" s="111"/>
      <c r="Q144" s="111"/>
      <c r="R144" s="184">
        <f t="shared" si="86"/>
        <v>0</v>
      </c>
    </row>
    <row r="145" spans="2:18" hidden="1" outlineLevel="1" x14ac:dyDescent="0.3">
      <c r="B145" s="489">
        <v>8</v>
      </c>
      <c r="C145" s="157" t="s">
        <v>482</v>
      </c>
      <c r="D145" s="122"/>
      <c r="E145" s="110"/>
      <c r="F145" s="110"/>
      <c r="G145" s="110"/>
      <c r="H145" s="110"/>
      <c r="I145" s="184">
        <f t="shared" si="85"/>
        <v>0</v>
      </c>
      <c r="K145" s="489">
        <v>8</v>
      </c>
      <c r="L145" s="157" t="s">
        <v>482</v>
      </c>
      <c r="M145" s="514"/>
      <c r="N145" s="111"/>
      <c r="O145" s="111"/>
      <c r="P145" s="111"/>
      <c r="Q145" s="111"/>
      <c r="R145" s="184">
        <f t="shared" si="86"/>
        <v>0</v>
      </c>
    </row>
    <row r="146" spans="2:18" hidden="1" outlineLevel="1" x14ac:dyDescent="0.3">
      <c r="B146" s="489">
        <v>9</v>
      </c>
      <c r="C146" s="157" t="s">
        <v>483</v>
      </c>
      <c r="D146" s="122"/>
      <c r="E146" s="110"/>
      <c r="F146" s="110"/>
      <c r="G146" s="110"/>
      <c r="H146" s="110"/>
      <c r="I146" s="184">
        <f t="shared" si="85"/>
        <v>0</v>
      </c>
      <c r="K146" s="489">
        <v>9</v>
      </c>
      <c r="L146" s="157" t="s">
        <v>483</v>
      </c>
      <c r="M146" s="514"/>
      <c r="N146" s="111"/>
      <c r="O146" s="111"/>
      <c r="P146" s="111"/>
      <c r="Q146" s="111"/>
      <c r="R146" s="184">
        <f t="shared" si="86"/>
        <v>0</v>
      </c>
    </row>
    <row r="147" spans="2:18" hidden="1" outlineLevel="1" x14ac:dyDescent="0.3">
      <c r="B147" s="489">
        <v>10</v>
      </c>
      <c r="C147" s="157" t="s">
        <v>484</v>
      </c>
      <c r="D147" s="122"/>
      <c r="E147" s="110"/>
      <c r="F147" s="110"/>
      <c r="G147" s="110"/>
      <c r="H147" s="110"/>
      <c r="I147" s="184">
        <f t="shared" si="85"/>
        <v>0</v>
      </c>
      <c r="K147" s="489">
        <v>10</v>
      </c>
      <c r="L147" s="157" t="s">
        <v>484</v>
      </c>
      <c r="M147" s="514"/>
      <c r="N147" s="111"/>
      <c r="O147" s="111"/>
      <c r="P147" s="111"/>
      <c r="Q147" s="111"/>
      <c r="R147" s="184">
        <f t="shared" si="86"/>
        <v>0</v>
      </c>
    </row>
    <row r="148" spans="2:18" hidden="1" outlineLevel="1" x14ac:dyDescent="0.3">
      <c r="B148" s="489">
        <f>B147+1</f>
        <v>11</v>
      </c>
      <c r="C148" s="157" t="s">
        <v>485</v>
      </c>
      <c r="D148" s="229"/>
      <c r="E148" s="113"/>
      <c r="F148" s="113"/>
      <c r="G148" s="113"/>
      <c r="H148" s="113"/>
      <c r="I148" s="184">
        <f t="shared" si="85"/>
        <v>0</v>
      </c>
      <c r="K148" s="489">
        <f>K147+1</f>
        <v>11</v>
      </c>
      <c r="L148" s="157" t="s">
        <v>485</v>
      </c>
      <c r="M148" s="549"/>
      <c r="N148" s="550"/>
      <c r="O148" s="550"/>
      <c r="P148" s="550"/>
      <c r="Q148" s="550"/>
      <c r="R148" s="184">
        <f t="shared" si="86"/>
        <v>0</v>
      </c>
    </row>
    <row r="149" spans="2:18" hidden="1" outlineLevel="1" x14ac:dyDescent="0.3">
      <c r="B149" s="489">
        <f t="shared" ref="B149" si="87">B148+1</f>
        <v>12</v>
      </c>
      <c r="C149" s="483" t="s">
        <v>500</v>
      </c>
      <c r="D149" s="552">
        <f>SUM(D138:D148)</f>
        <v>0</v>
      </c>
      <c r="E149" s="551">
        <f t="shared" ref="E149" si="88">SUM(E138:E148)</f>
        <v>0</v>
      </c>
      <c r="F149" s="551">
        <f t="shared" ref="F149" si="89">SUM(F138:F148)</f>
        <v>0</v>
      </c>
      <c r="G149" s="551">
        <f t="shared" ref="G149" si="90">SUM(G138:G148)</f>
        <v>0</v>
      </c>
      <c r="H149" s="551">
        <f t="shared" ref="H149" si="91">SUM(H138:H148)</f>
        <v>0</v>
      </c>
      <c r="I149" s="184">
        <f t="shared" si="85"/>
        <v>0</v>
      </c>
      <c r="K149" s="489">
        <f t="shared" ref="K149:K150" si="92">K148+1</f>
        <v>12</v>
      </c>
      <c r="L149" s="483" t="s">
        <v>500</v>
      </c>
      <c r="M149" s="552">
        <f>SUM(M138:M148)</f>
        <v>0</v>
      </c>
      <c r="N149" s="551">
        <f t="shared" ref="N149" si="93">SUM(N138:N148)</f>
        <v>0</v>
      </c>
      <c r="O149" s="551">
        <f t="shared" ref="O149" si="94">SUM(O138:O148)</f>
        <v>0</v>
      </c>
      <c r="P149" s="551">
        <f t="shared" ref="P149" si="95">SUM(P138:P148)</f>
        <v>0</v>
      </c>
      <c r="Q149" s="551">
        <f t="shared" ref="Q149" si="96">SUM(Q138:Q148)</f>
        <v>0</v>
      </c>
      <c r="R149" s="184">
        <f t="shared" si="86"/>
        <v>0</v>
      </c>
    </row>
    <row r="150" spans="2:18" hidden="1" outlineLevel="1" x14ac:dyDescent="0.3">
      <c r="B150" s="489">
        <f t="shared" ref="B150" si="97">B149+1</f>
        <v>13</v>
      </c>
      <c r="C150" s="157" t="s">
        <v>501</v>
      </c>
      <c r="D150" s="146"/>
      <c r="E150" s="116"/>
      <c r="F150" s="116"/>
      <c r="G150" s="116"/>
      <c r="H150" s="116"/>
      <c r="I150" s="184">
        <f t="shared" ref="I150" si="98">SUM(E150:H150)</f>
        <v>0</v>
      </c>
      <c r="K150" s="489">
        <f t="shared" si="92"/>
        <v>13</v>
      </c>
      <c r="L150" s="157" t="s">
        <v>501</v>
      </c>
      <c r="M150" s="512"/>
      <c r="N150" s="513"/>
      <c r="O150" s="513"/>
      <c r="P150" s="513"/>
      <c r="Q150" s="513"/>
      <c r="R150" s="184">
        <f t="shared" ref="R150" si="99">SUM(N150:Q150)</f>
        <v>0</v>
      </c>
    </row>
    <row r="151" spans="2:18" ht="14.5" hidden="1" outlineLevel="1" thickBot="1" x14ac:dyDescent="0.35">
      <c r="B151" s="490">
        <f>B150+1</f>
        <v>14</v>
      </c>
      <c r="C151" s="158" t="s">
        <v>46</v>
      </c>
      <c r="D151" s="206">
        <f>D149+D150</f>
        <v>0</v>
      </c>
      <c r="E151" s="194">
        <f>E149+E150</f>
        <v>0</v>
      </c>
      <c r="F151" s="194">
        <f>F149+F150</f>
        <v>0</v>
      </c>
      <c r="G151" s="194">
        <f>G149+G150</f>
        <v>0</v>
      </c>
      <c r="H151" s="194">
        <f>H149+H150</f>
        <v>0</v>
      </c>
      <c r="I151" s="195">
        <f>SUM(E151:H151)</f>
        <v>0</v>
      </c>
      <c r="K151" s="490">
        <f>K150+1</f>
        <v>14</v>
      </c>
      <c r="L151" s="158" t="s">
        <v>46</v>
      </c>
      <c r="M151" s="206">
        <f>M149+M150</f>
        <v>0</v>
      </c>
      <c r="N151" s="194">
        <f>N149+N150</f>
        <v>0</v>
      </c>
      <c r="O151" s="194">
        <f>O149+O150</f>
        <v>0</v>
      </c>
      <c r="P151" s="194">
        <f>P149+P150</f>
        <v>0</v>
      </c>
      <c r="Q151" s="194">
        <f>Q149+Q150</f>
        <v>0</v>
      </c>
      <c r="R151" s="195">
        <f>SUM(N151:Q151)</f>
        <v>0</v>
      </c>
    </row>
    <row r="152" spans="2:18" ht="14.5" hidden="1" outlineLevel="1" thickBot="1" x14ac:dyDescent="0.35"/>
    <row r="153" spans="2:18" collapsed="1" x14ac:dyDescent="0.3">
      <c r="B153" s="650">
        <f>B132</f>
        <v>2024</v>
      </c>
      <c r="C153" s="651"/>
      <c r="D153" s="680" t="str">
        <f>'Key inputs'!F32</f>
        <v>Total</v>
      </c>
      <c r="E153" s="679"/>
      <c r="F153" s="679"/>
      <c r="G153" s="679"/>
      <c r="H153" s="720"/>
      <c r="I153" s="646"/>
      <c r="K153" s="650">
        <f>K111</f>
        <v>2023</v>
      </c>
      <c r="L153" s="651"/>
      <c r="M153" s="706" t="str">
        <f>'Key inputs'!J32</f>
        <v>Total</v>
      </c>
      <c r="N153" s="706"/>
      <c r="O153" s="706"/>
      <c r="P153" s="706"/>
      <c r="Q153" s="706"/>
      <c r="R153" s="707"/>
    </row>
    <row r="154" spans="2:18" ht="14.25" customHeight="1" x14ac:dyDescent="0.3">
      <c r="B154" s="652"/>
      <c r="C154" s="653"/>
      <c r="D154" s="676" t="s">
        <v>153</v>
      </c>
      <c r="E154" s="713" t="s">
        <v>493</v>
      </c>
      <c r="F154" s="713" t="s">
        <v>112</v>
      </c>
      <c r="G154" s="713" t="s">
        <v>494</v>
      </c>
      <c r="H154" s="713" t="s">
        <v>495</v>
      </c>
      <c r="I154" s="714" t="s">
        <v>496</v>
      </c>
      <c r="K154" s="652"/>
      <c r="L154" s="653"/>
      <c r="M154" s="708" t="s">
        <v>153</v>
      </c>
      <c r="N154" s="668" t="s">
        <v>493</v>
      </c>
      <c r="O154" s="668" t="s">
        <v>112</v>
      </c>
      <c r="P154" s="668" t="s">
        <v>494</v>
      </c>
      <c r="Q154" s="668" t="s">
        <v>495</v>
      </c>
      <c r="R154" s="709" t="s">
        <v>496</v>
      </c>
    </row>
    <row r="155" spans="2:18" ht="14.25" customHeight="1" x14ac:dyDescent="0.3">
      <c r="B155" s="652"/>
      <c r="C155" s="653"/>
      <c r="D155" s="708"/>
      <c r="E155" s="668"/>
      <c r="F155" s="668"/>
      <c r="G155" s="668"/>
      <c r="H155" s="668"/>
      <c r="I155" s="709"/>
      <c r="K155" s="652"/>
      <c r="L155" s="653"/>
      <c r="M155" s="666"/>
      <c r="N155" s="660"/>
      <c r="O155" s="660"/>
      <c r="P155" s="660"/>
      <c r="Q155" s="660"/>
      <c r="R155" s="710"/>
    </row>
    <row r="156" spans="2:18" x14ac:dyDescent="0.3">
      <c r="B156" s="654"/>
      <c r="C156" s="655"/>
      <c r="D156" s="336" t="s">
        <v>379</v>
      </c>
      <c r="E156" s="337" t="s">
        <v>380</v>
      </c>
      <c r="F156" s="337" t="s">
        <v>381</v>
      </c>
      <c r="G156" s="337" t="s">
        <v>382</v>
      </c>
      <c r="H156" s="337" t="s">
        <v>383</v>
      </c>
      <c r="I156" s="329" t="s">
        <v>384</v>
      </c>
      <c r="K156" s="654"/>
      <c r="L156" s="655"/>
      <c r="M156" s="336" t="s">
        <v>379</v>
      </c>
      <c r="N156" s="337" t="s">
        <v>380</v>
      </c>
      <c r="O156" s="337" t="s">
        <v>381</v>
      </c>
      <c r="P156" s="337" t="s">
        <v>382</v>
      </c>
      <c r="Q156" s="337" t="s">
        <v>383</v>
      </c>
      <c r="R156" s="329" t="s">
        <v>384</v>
      </c>
    </row>
    <row r="157" spans="2:18" hidden="1" outlineLevel="1" x14ac:dyDescent="0.3">
      <c r="B157" s="416"/>
      <c r="C157" s="495" t="s">
        <v>497</v>
      </c>
      <c r="D157" s="466" t="s">
        <v>498</v>
      </c>
      <c r="E157" s="447" t="s">
        <v>498</v>
      </c>
      <c r="F157" s="447" t="s">
        <v>498</v>
      </c>
      <c r="G157" s="447" t="s">
        <v>498</v>
      </c>
      <c r="H157" s="447" t="s">
        <v>498</v>
      </c>
      <c r="I157" s="448" t="s">
        <v>498</v>
      </c>
      <c r="K157" s="416"/>
      <c r="L157" s="495" t="s">
        <v>497</v>
      </c>
      <c r="M157" s="466" t="s">
        <v>498</v>
      </c>
      <c r="N157" s="447" t="s">
        <v>498</v>
      </c>
      <c r="O157" s="447" t="s">
        <v>498</v>
      </c>
      <c r="P157" s="447" t="s">
        <v>498</v>
      </c>
      <c r="Q157" s="447" t="s">
        <v>498</v>
      </c>
      <c r="R157" s="448" t="s">
        <v>498</v>
      </c>
    </row>
    <row r="158" spans="2:18" collapsed="1" x14ac:dyDescent="0.3">
      <c r="B158" s="489"/>
      <c r="C158" s="496" t="s">
        <v>499</v>
      </c>
      <c r="D158" s="222"/>
      <c r="E158" s="222"/>
      <c r="F158" s="222"/>
      <c r="G158" s="222"/>
      <c r="H158" s="222"/>
      <c r="I158" s="223"/>
      <c r="K158" s="489"/>
      <c r="L158" s="496" t="s">
        <v>499</v>
      </c>
      <c r="M158" s="222"/>
      <c r="N158" s="222"/>
      <c r="O158" s="222"/>
      <c r="P158" s="222"/>
      <c r="Q158" s="222"/>
      <c r="R158" s="223"/>
    </row>
    <row r="159" spans="2:18" x14ac:dyDescent="0.3">
      <c r="B159" s="489">
        <v>1</v>
      </c>
      <c r="C159" s="161" t="s">
        <v>475</v>
      </c>
      <c r="D159" s="202">
        <f t="shared" ref="D159:I165" si="100">SUM(D10,D32,D53,D74,D96,D117,D138)</f>
        <v>0</v>
      </c>
      <c r="E159" s="202">
        <f t="shared" si="100"/>
        <v>0</v>
      </c>
      <c r="F159" s="202">
        <f t="shared" si="100"/>
        <v>0</v>
      </c>
      <c r="G159" s="202">
        <f t="shared" si="100"/>
        <v>0</v>
      </c>
      <c r="H159" s="202">
        <f t="shared" si="100"/>
        <v>0</v>
      </c>
      <c r="I159" s="203">
        <f t="shared" si="100"/>
        <v>0</v>
      </c>
      <c r="K159" s="489">
        <v>1</v>
      </c>
      <c r="L159" s="161" t="s">
        <v>475</v>
      </c>
      <c r="M159" s="202">
        <f t="shared" ref="M159:R165" si="101">SUM(M10,M32,M53,M74,M96,M117,M138)</f>
        <v>0</v>
      </c>
      <c r="N159" s="202">
        <f t="shared" si="101"/>
        <v>0</v>
      </c>
      <c r="O159" s="202">
        <f t="shared" si="101"/>
        <v>0</v>
      </c>
      <c r="P159" s="202">
        <f t="shared" si="101"/>
        <v>0</v>
      </c>
      <c r="Q159" s="202">
        <f t="shared" si="101"/>
        <v>0</v>
      </c>
      <c r="R159" s="203">
        <f t="shared" si="101"/>
        <v>0</v>
      </c>
    </row>
    <row r="160" spans="2:18" x14ac:dyDescent="0.3">
      <c r="B160" s="489">
        <v>2</v>
      </c>
      <c r="C160" s="161" t="s">
        <v>477</v>
      </c>
      <c r="D160" s="202">
        <f t="shared" si="100"/>
        <v>0</v>
      </c>
      <c r="E160" s="202">
        <f t="shared" si="100"/>
        <v>0</v>
      </c>
      <c r="F160" s="202">
        <f t="shared" si="100"/>
        <v>0</v>
      </c>
      <c r="G160" s="202">
        <f t="shared" si="100"/>
        <v>0</v>
      </c>
      <c r="H160" s="202">
        <f t="shared" si="100"/>
        <v>0</v>
      </c>
      <c r="I160" s="203">
        <f t="shared" si="100"/>
        <v>0</v>
      </c>
      <c r="K160" s="489">
        <v>2</v>
      </c>
      <c r="L160" s="161" t="s">
        <v>477</v>
      </c>
      <c r="M160" s="202">
        <f t="shared" si="101"/>
        <v>0</v>
      </c>
      <c r="N160" s="202">
        <f t="shared" si="101"/>
        <v>0</v>
      </c>
      <c r="O160" s="202">
        <f t="shared" si="101"/>
        <v>0</v>
      </c>
      <c r="P160" s="202">
        <f t="shared" si="101"/>
        <v>0</v>
      </c>
      <c r="Q160" s="202">
        <f t="shared" si="101"/>
        <v>0</v>
      </c>
      <c r="R160" s="203">
        <f t="shared" si="101"/>
        <v>0</v>
      </c>
    </row>
    <row r="161" spans="2:18" x14ac:dyDescent="0.3">
      <c r="B161" s="489">
        <v>3</v>
      </c>
      <c r="C161" s="161" t="s">
        <v>478</v>
      </c>
      <c r="D161" s="202">
        <f t="shared" si="100"/>
        <v>0</v>
      </c>
      <c r="E161" s="202">
        <f t="shared" si="100"/>
        <v>0</v>
      </c>
      <c r="F161" s="202">
        <f t="shared" si="100"/>
        <v>0</v>
      </c>
      <c r="G161" s="202">
        <f t="shared" si="100"/>
        <v>0</v>
      </c>
      <c r="H161" s="202">
        <f t="shared" si="100"/>
        <v>0</v>
      </c>
      <c r="I161" s="203">
        <f t="shared" si="100"/>
        <v>0</v>
      </c>
      <c r="K161" s="489">
        <v>3</v>
      </c>
      <c r="L161" s="161" t="s">
        <v>478</v>
      </c>
      <c r="M161" s="202">
        <f t="shared" si="101"/>
        <v>0</v>
      </c>
      <c r="N161" s="202">
        <f t="shared" si="101"/>
        <v>0</v>
      </c>
      <c r="O161" s="202">
        <f t="shared" si="101"/>
        <v>0</v>
      </c>
      <c r="P161" s="202">
        <f t="shared" si="101"/>
        <v>0</v>
      </c>
      <c r="Q161" s="202">
        <f t="shared" si="101"/>
        <v>0</v>
      </c>
      <c r="R161" s="203">
        <f t="shared" si="101"/>
        <v>0</v>
      </c>
    </row>
    <row r="162" spans="2:18" x14ac:dyDescent="0.3">
      <c r="B162" s="489">
        <v>4</v>
      </c>
      <c r="C162" s="161" t="s">
        <v>476</v>
      </c>
      <c r="D162" s="202">
        <f t="shared" si="100"/>
        <v>0</v>
      </c>
      <c r="E162" s="202">
        <f t="shared" si="100"/>
        <v>0</v>
      </c>
      <c r="F162" s="202">
        <f t="shared" si="100"/>
        <v>0</v>
      </c>
      <c r="G162" s="202">
        <f t="shared" si="100"/>
        <v>0</v>
      </c>
      <c r="H162" s="202">
        <f t="shared" si="100"/>
        <v>0</v>
      </c>
      <c r="I162" s="203">
        <f t="shared" si="100"/>
        <v>0</v>
      </c>
      <c r="K162" s="489">
        <v>4</v>
      </c>
      <c r="L162" s="161" t="s">
        <v>476</v>
      </c>
      <c r="M162" s="202">
        <f t="shared" si="101"/>
        <v>0</v>
      </c>
      <c r="N162" s="202">
        <f t="shared" si="101"/>
        <v>0</v>
      </c>
      <c r="O162" s="202">
        <f t="shared" si="101"/>
        <v>0</v>
      </c>
      <c r="P162" s="202">
        <f t="shared" si="101"/>
        <v>0</v>
      </c>
      <c r="Q162" s="202">
        <f t="shared" si="101"/>
        <v>0</v>
      </c>
      <c r="R162" s="203">
        <f t="shared" si="101"/>
        <v>0</v>
      </c>
    </row>
    <row r="163" spans="2:18" x14ac:dyDescent="0.3">
      <c r="B163" s="489">
        <v>5</v>
      </c>
      <c r="C163" s="161" t="s">
        <v>479</v>
      </c>
      <c r="D163" s="202">
        <f t="shared" si="100"/>
        <v>0</v>
      </c>
      <c r="E163" s="202">
        <f t="shared" si="100"/>
        <v>0</v>
      </c>
      <c r="F163" s="202">
        <f t="shared" si="100"/>
        <v>0</v>
      </c>
      <c r="G163" s="202">
        <f t="shared" si="100"/>
        <v>0</v>
      </c>
      <c r="H163" s="202">
        <f t="shared" si="100"/>
        <v>0</v>
      </c>
      <c r="I163" s="203">
        <f t="shared" si="100"/>
        <v>0</v>
      </c>
      <c r="K163" s="489">
        <v>5</v>
      </c>
      <c r="L163" s="161" t="s">
        <v>479</v>
      </c>
      <c r="M163" s="202">
        <f t="shared" si="101"/>
        <v>0</v>
      </c>
      <c r="N163" s="202">
        <f t="shared" si="101"/>
        <v>0</v>
      </c>
      <c r="O163" s="202">
        <f t="shared" si="101"/>
        <v>0</v>
      </c>
      <c r="P163" s="202">
        <f t="shared" si="101"/>
        <v>0</v>
      </c>
      <c r="Q163" s="202">
        <f t="shared" si="101"/>
        <v>0</v>
      </c>
      <c r="R163" s="203">
        <f t="shared" si="101"/>
        <v>0</v>
      </c>
    </row>
    <row r="164" spans="2:18" x14ac:dyDescent="0.3">
      <c r="B164" s="489">
        <v>6</v>
      </c>
      <c r="C164" s="161" t="s">
        <v>480</v>
      </c>
      <c r="D164" s="202">
        <f t="shared" si="100"/>
        <v>0</v>
      </c>
      <c r="E164" s="202">
        <f t="shared" si="100"/>
        <v>0</v>
      </c>
      <c r="F164" s="202">
        <f t="shared" si="100"/>
        <v>0</v>
      </c>
      <c r="G164" s="202">
        <f t="shared" si="100"/>
        <v>0</v>
      </c>
      <c r="H164" s="202">
        <f t="shared" si="100"/>
        <v>0</v>
      </c>
      <c r="I164" s="203">
        <f t="shared" si="100"/>
        <v>0</v>
      </c>
      <c r="K164" s="489">
        <v>6</v>
      </c>
      <c r="L164" s="161" t="s">
        <v>480</v>
      </c>
      <c r="M164" s="202">
        <f t="shared" si="101"/>
        <v>0</v>
      </c>
      <c r="N164" s="202">
        <f t="shared" si="101"/>
        <v>0</v>
      </c>
      <c r="O164" s="202">
        <f t="shared" si="101"/>
        <v>0</v>
      </c>
      <c r="P164" s="202">
        <f t="shared" si="101"/>
        <v>0</v>
      </c>
      <c r="Q164" s="202">
        <f t="shared" si="101"/>
        <v>0</v>
      </c>
      <c r="R164" s="203">
        <f t="shared" si="101"/>
        <v>0</v>
      </c>
    </row>
    <row r="165" spans="2:18" x14ac:dyDescent="0.3">
      <c r="B165" s="489">
        <v>7</v>
      </c>
      <c r="C165" s="161" t="s">
        <v>481</v>
      </c>
      <c r="D165" s="202">
        <f t="shared" si="100"/>
        <v>0</v>
      </c>
      <c r="E165" s="202">
        <f t="shared" si="100"/>
        <v>0</v>
      </c>
      <c r="F165" s="202">
        <f t="shared" si="100"/>
        <v>0</v>
      </c>
      <c r="G165" s="202">
        <f t="shared" si="100"/>
        <v>0</v>
      </c>
      <c r="H165" s="202">
        <f t="shared" si="100"/>
        <v>0</v>
      </c>
      <c r="I165" s="203">
        <f t="shared" si="100"/>
        <v>0</v>
      </c>
      <c r="K165" s="489">
        <v>7</v>
      </c>
      <c r="L165" s="161" t="s">
        <v>481</v>
      </c>
      <c r="M165" s="202">
        <f t="shared" si="101"/>
        <v>0</v>
      </c>
      <c r="N165" s="202">
        <f t="shared" si="101"/>
        <v>0</v>
      </c>
      <c r="O165" s="202">
        <f t="shared" si="101"/>
        <v>0</v>
      </c>
      <c r="P165" s="202">
        <f t="shared" si="101"/>
        <v>0</v>
      </c>
      <c r="Q165" s="202">
        <f t="shared" si="101"/>
        <v>0</v>
      </c>
      <c r="R165" s="203">
        <f t="shared" si="101"/>
        <v>0</v>
      </c>
    </row>
    <row r="166" spans="2:18" x14ac:dyDescent="0.3">
      <c r="B166" s="489">
        <v>8</v>
      </c>
      <c r="C166" s="161" t="s">
        <v>482</v>
      </c>
      <c r="D166" s="202">
        <f t="shared" ref="D166:H168" si="102">SUM(D17,D39,D60,D81,D103,D124,D145)</f>
        <v>0</v>
      </c>
      <c r="E166" s="202">
        <f t="shared" si="102"/>
        <v>0</v>
      </c>
      <c r="F166" s="202">
        <f t="shared" si="102"/>
        <v>0</v>
      </c>
      <c r="G166" s="202">
        <f t="shared" si="102"/>
        <v>0</v>
      </c>
      <c r="H166" s="202">
        <f t="shared" si="102"/>
        <v>0</v>
      </c>
      <c r="I166" s="203">
        <f t="shared" ref="I166:I171" si="103">SUM(I17,I39,I60,I81,I103,I124,I145)</f>
        <v>0</v>
      </c>
      <c r="K166" s="489">
        <v>8</v>
      </c>
      <c r="L166" s="161" t="s">
        <v>482</v>
      </c>
      <c r="M166" s="202">
        <f t="shared" ref="M166:Q168" si="104">SUM(M17,M39,M60,M81,M103,M124,M145)</f>
        <v>0</v>
      </c>
      <c r="N166" s="202">
        <f t="shared" si="104"/>
        <v>0</v>
      </c>
      <c r="O166" s="202">
        <f t="shared" si="104"/>
        <v>0</v>
      </c>
      <c r="P166" s="202">
        <f t="shared" si="104"/>
        <v>0</v>
      </c>
      <c r="Q166" s="202">
        <f t="shared" si="104"/>
        <v>0</v>
      </c>
      <c r="R166" s="203">
        <f t="shared" ref="R166:R169" si="105">SUM(R17,R39,R60,R81,R103,R124,R145)</f>
        <v>0</v>
      </c>
    </row>
    <row r="167" spans="2:18" x14ac:dyDescent="0.3">
      <c r="B167" s="489">
        <v>9</v>
      </c>
      <c r="C167" s="161" t="s">
        <v>483</v>
      </c>
      <c r="D167" s="202">
        <f t="shared" si="102"/>
        <v>0</v>
      </c>
      <c r="E167" s="202">
        <f t="shared" si="102"/>
        <v>0</v>
      </c>
      <c r="F167" s="202">
        <f t="shared" si="102"/>
        <v>0</v>
      </c>
      <c r="G167" s="202">
        <f t="shared" si="102"/>
        <v>0</v>
      </c>
      <c r="H167" s="202">
        <f t="shared" si="102"/>
        <v>0</v>
      </c>
      <c r="I167" s="203">
        <f t="shared" si="103"/>
        <v>0</v>
      </c>
      <c r="K167" s="489">
        <v>9</v>
      </c>
      <c r="L167" s="161" t="s">
        <v>483</v>
      </c>
      <c r="M167" s="202">
        <f t="shared" si="104"/>
        <v>0</v>
      </c>
      <c r="N167" s="202">
        <f t="shared" si="104"/>
        <v>0</v>
      </c>
      <c r="O167" s="202">
        <f t="shared" si="104"/>
        <v>0</v>
      </c>
      <c r="P167" s="202">
        <f t="shared" si="104"/>
        <v>0</v>
      </c>
      <c r="Q167" s="202">
        <f t="shared" si="104"/>
        <v>0</v>
      </c>
      <c r="R167" s="203">
        <f t="shared" si="105"/>
        <v>0</v>
      </c>
    </row>
    <row r="168" spans="2:18" x14ac:dyDescent="0.3">
      <c r="B168" s="489">
        <v>10</v>
      </c>
      <c r="C168" s="161" t="s">
        <v>484</v>
      </c>
      <c r="D168" s="202">
        <f t="shared" si="102"/>
        <v>0</v>
      </c>
      <c r="E168" s="202">
        <f t="shared" si="102"/>
        <v>0</v>
      </c>
      <c r="F168" s="202">
        <f t="shared" si="102"/>
        <v>0</v>
      </c>
      <c r="G168" s="202">
        <f t="shared" si="102"/>
        <v>0</v>
      </c>
      <c r="H168" s="202">
        <f t="shared" si="102"/>
        <v>0</v>
      </c>
      <c r="I168" s="203">
        <f t="shared" si="103"/>
        <v>0</v>
      </c>
      <c r="K168" s="489">
        <v>10</v>
      </c>
      <c r="L168" s="161" t="s">
        <v>484</v>
      </c>
      <c r="M168" s="202">
        <f t="shared" si="104"/>
        <v>0</v>
      </c>
      <c r="N168" s="202">
        <f t="shared" si="104"/>
        <v>0</v>
      </c>
      <c r="O168" s="202">
        <f t="shared" si="104"/>
        <v>0</v>
      </c>
      <c r="P168" s="202">
        <f t="shared" si="104"/>
        <v>0</v>
      </c>
      <c r="Q168" s="202">
        <f t="shared" si="104"/>
        <v>0</v>
      </c>
      <c r="R168" s="203">
        <f t="shared" si="105"/>
        <v>0</v>
      </c>
    </row>
    <row r="169" spans="2:18" x14ac:dyDescent="0.3">
      <c r="B169" s="489">
        <f>B168+1</f>
        <v>11</v>
      </c>
      <c r="C169" s="161" t="s">
        <v>485</v>
      </c>
      <c r="D169" s="202"/>
      <c r="E169" s="202"/>
      <c r="F169" s="202"/>
      <c r="G169" s="202"/>
      <c r="H169" s="202"/>
      <c r="I169" s="203">
        <f t="shared" si="103"/>
        <v>0</v>
      </c>
      <c r="K169" s="489">
        <f>K168+1</f>
        <v>11</v>
      </c>
      <c r="L169" s="161" t="s">
        <v>485</v>
      </c>
      <c r="M169" s="202"/>
      <c r="N169" s="202"/>
      <c r="O169" s="202"/>
      <c r="P169" s="202"/>
      <c r="Q169" s="202"/>
      <c r="R169" s="203">
        <f t="shared" si="105"/>
        <v>0</v>
      </c>
    </row>
    <row r="170" spans="2:18" x14ac:dyDescent="0.3">
      <c r="B170" s="489">
        <f t="shared" ref="B170:B171" si="106">B169+1</f>
        <v>12</v>
      </c>
      <c r="C170" s="483" t="s">
        <v>500</v>
      </c>
      <c r="D170" s="202">
        <f t="shared" ref="D170:H172" si="107">SUM(D21,D43,D64,D85,D107,D128,D149)</f>
        <v>0</v>
      </c>
      <c r="E170" s="202">
        <f t="shared" si="107"/>
        <v>0</v>
      </c>
      <c r="F170" s="202">
        <f t="shared" si="107"/>
        <v>0</v>
      </c>
      <c r="G170" s="202">
        <f t="shared" si="107"/>
        <v>0</v>
      </c>
      <c r="H170" s="202">
        <f t="shared" si="107"/>
        <v>0</v>
      </c>
      <c r="I170" s="203">
        <f t="shared" si="103"/>
        <v>0</v>
      </c>
      <c r="K170" s="489">
        <f t="shared" ref="K170:K171" si="108">K169+1</f>
        <v>12</v>
      </c>
      <c r="L170" s="483" t="s">
        <v>500</v>
      </c>
      <c r="M170" s="202">
        <f t="shared" ref="M170:Q172" si="109">SUM(M21,M43,M64,M85,M107,M128,M149)</f>
        <v>0</v>
      </c>
      <c r="N170" s="202">
        <f t="shared" si="109"/>
        <v>0</v>
      </c>
      <c r="O170" s="202">
        <f t="shared" si="109"/>
        <v>0</v>
      </c>
      <c r="P170" s="202">
        <f t="shared" si="109"/>
        <v>0</v>
      </c>
      <c r="Q170" s="202">
        <f t="shared" si="109"/>
        <v>0</v>
      </c>
      <c r="R170" s="203">
        <f>SUM(R21,R43,R64,R85,R107,R128,R149)</f>
        <v>0</v>
      </c>
    </row>
    <row r="171" spans="2:18" x14ac:dyDescent="0.3">
      <c r="B171" s="489">
        <f t="shared" si="106"/>
        <v>13</v>
      </c>
      <c r="C171" s="161" t="s">
        <v>501</v>
      </c>
      <c r="D171" s="202">
        <f t="shared" si="107"/>
        <v>0</v>
      </c>
      <c r="E171" s="202">
        <f t="shared" si="107"/>
        <v>0</v>
      </c>
      <c r="F171" s="202">
        <f t="shared" si="107"/>
        <v>0</v>
      </c>
      <c r="G171" s="202">
        <f t="shared" si="107"/>
        <v>0</v>
      </c>
      <c r="H171" s="202">
        <f t="shared" si="107"/>
        <v>0</v>
      </c>
      <c r="I171" s="203">
        <f t="shared" si="103"/>
        <v>0</v>
      </c>
      <c r="K171" s="489">
        <f t="shared" si="108"/>
        <v>13</v>
      </c>
      <c r="L171" s="161" t="s">
        <v>501</v>
      </c>
      <c r="M171" s="202">
        <f t="shared" si="109"/>
        <v>0</v>
      </c>
      <c r="N171" s="202">
        <f t="shared" si="109"/>
        <v>0</v>
      </c>
      <c r="O171" s="202">
        <f t="shared" si="109"/>
        <v>0</v>
      </c>
      <c r="P171" s="202">
        <f t="shared" si="109"/>
        <v>0</v>
      </c>
      <c r="Q171" s="202">
        <f t="shared" si="109"/>
        <v>0</v>
      </c>
      <c r="R171" s="203">
        <f>SUM(R22,R44,R65,R86,R108,R129,R150)</f>
        <v>0</v>
      </c>
    </row>
    <row r="172" spans="2:18" ht="14.5" thickBot="1" x14ac:dyDescent="0.35">
      <c r="B172" s="490">
        <f>B171+1</f>
        <v>14</v>
      </c>
      <c r="C172" s="163" t="s">
        <v>46</v>
      </c>
      <c r="D172" s="204">
        <f t="shared" si="107"/>
        <v>0</v>
      </c>
      <c r="E172" s="204">
        <f t="shared" si="107"/>
        <v>0</v>
      </c>
      <c r="F172" s="204">
        <f t="shared" si="107"/>
        <v>0</v>
      </c>
      <c r="G172" s="204">
        <f t="shared" si="107"/>
        <v>0</v>
      </c>
      <c r="H172" s="204">
        <f t="shared" si="107"/>
        <v>0</v>
      </c>
      <c r="I172" s="205">
        <f>SUM(I23,I45,I66,I87,I109,I130,I151)</f>
        <v>0</v>
      </c>
      <c r="K172" s="490">
        <f>K171+1</f>
        <v>14</v>
      </c>
      <c r="L172" s="163" t="s">
        <v>46</v>
      </c>
      <c r="M172" s="204">
        <f t="shared" si="109"/>
        <v>0</v>
      </c>
      <c r="N172" s="204">
        <f t="shared" si="109"/>
        <v>0</v>
      </c>
      <c r="O172" s="204">
        <f t="shared" si="109"/>
        <v>0</v>
      </c>
      <c r="P172" s="204">
        <f t="shared" si="109"/>
        <v>0</v>
      </c>
      <c r="Q172" s="204">
        <f t="shared" si="109"/>
        <v>0</v>
      </c>
      <c r="R172" s="205">
        <f>SUM(R23,R45,R66,R87,R109,R130,R151)</f>
        <v>0</v>
      </c>
    </row>
  </sheetData>
  <sheetProtection algorithmName="SHA-512" hashValue="g7r0eK2+P6E//5md4SQ2FBoWErTuOUkzw76lvJwcaDYCvl4AUXfVEMd9SY1sq4Eu5PcE3V/IhuMLootFLZmc0A==" saltValue="5dkJRE0pLz0dxKmQkI8iRg==" spinCount="100000" sheet="1" formatCells="0" formatColumns="0" formatRows="0"/>
  <mergeCells count="128">
    <mergeCell ref="D132:I132"/>
    <mergeCell ref="D153:I153"/>
    <mergeCell ref="D5:D6"/>
    <mergeCell ref="E5:E6"/>
    <mergeCell ref="F5:F6"/>
    <mergeCell ref="G5:G6"/>
    <mergeCell ref="H5:H6"/>
    <mergeCell ref="I5:I6"/>
    <mergeCell ref="D27:D28"/>
    <mergeCell ref="D26:I26"/>
    <mergeCell ref="D47:I47"/>
    <mergeCell ref="D68:I68"/>
    <mergeCell ref="D90:I90"/>
    <mergeCell ref="E27:E28"/>
    <mergeCell ref="F27:F28"/>
    <mergeCell ref="G27:G28"/>
    <mergeCell ref="H27:H28"/>
    <mergeCell ref="D112:D113"/>
    <mergeCell ref="E112:E113"/>
    <mergeCell ref="F112:F113"/>
    <mergeCell ref="G112:G113"/>
    <mergeCell ref="H112:H113"/>
    <mergeCell ref="I69:I70"/>
    <mergeCell ref="D91:D92"/>
    <mergeCell ref="E91:E92"/>
    <mergeCell ref="F91:F92"/>
    <mergeCell ref="G91:G92"/>
    <mergeCell ref="H91:H92"/>
    <mergeCell ref="D69:D70"/>
    <mergeCell ref="E69:E70"/>
    <mergeCell ref="F69:F70"/>
    <mergeCell ref="G69:G70"/>
    <mergeCell ref="H69:H70"/>
    <mergeCell ref="D111:I111"/>
    <mergeCell ref="B68:C71"/>
    <mergeCell ref="B90:C93"/>
    <mergeCell ref="B111:C114"/>
    <mergeCell ref="B132:C135"/>
    <mergeCell ref="B153:C156"/>
    <mergeCell ref="B26:C29"/>
    <mergeCell ref="K26:L29"/>
    <mergeCell ref="M26:R26"/>
    <mergeCell ref="M27:M28"/>
    <mergeCell ref="N27:N28"/>
    <mergeCell ref="I154:I155"/>
    <mergeCell ref="I133:I134"/>
    <mergeCell ref="D154:D155"/>
    <mergeCell ref="E154:E155"/>
    <mergeCell ref="F154:F155"/>
    <mergeCell ref="G154:G155"/>
    <mergeCell ref="H154:H155"/>
    <mergeCell ref="I112:I113"/>
    <mergeCell ref="D133:D134"/>
    <mergeCell ref="E133:E134"/>
    <mergeCell ref="F133:F134"/>
    <mergeCell ref="G133:G134"/>
    <mergeCell ref="H133:H134"/>
    <mergeCell ref="I91:I92"/>
    <mergeCell ref="K4:L7"/>
    <mergeCell ref="M4:R4"/>
    <mergeCell ref="M5:M6"/>
    <mergeCell ref="N5:N6"/>
    <mergeCell ref="O5:O6"/>
    <mergeCell ref="P5:P6"/>
    <mergeCell ref="Q5:Q6"/>
    <mergeCell ref="R5:R6"/>
    <mergeCell ref="O27:O28"/>
    <mergeCell ref="P27:P28"/>
    <mergeCell ref="Q27:Q28"/>
    <mergeCell ref="R27:R28"/>
    <mergeCell ref="K47:L50"/>
    <mergeCell ref="M47:R47"/>
    <mergeCell ref="M48:M49"/>
    <mergeCell ref="N48:N49"/>
    <mergeCell ref="O48:O49"/>
    <mergeCell ref="P48:P49"/>
    <mergeCell ref="Q48:Q49"/>
    <mergeCell ref="R48:R49"/>
    <mergeCell ref="K68:L71"/>
    <mergeCell ref="M68:R68"/>
    <mergeCell ref="M69:M70"/>
    <mergeCell ref="B47:C50"/>
    <mergeCell ref="I48:I49"/>
    <mergeCell ref="I27:I28"/>
    <mergeCell ref="D48:D49"/>
    <mergeCell ref="E48:E49"/>
    <mergeCell ref="F48:F49"/>
    <mergeCell ref="G48:G49"/>
    <mergeCell ref="H48:H49"/>
    <mergeCell ref="B4:C7"/>
    <mergeCell ref="D4:I4"/>
    <mergeCell ref="N69:N70"/>
    <mergeCell ref="O69:O70"/>
    <mergeCell ref="P69:P70"/>
    <mergeCell ref="Q69:Q70"/>
    <mergeCell ref="R69:R70"/>
    <mergeCell ref="K111:L114"/>
    <mergeCell ref="M111:R111"/>
    <mergeCell ref="M112:M113"/>
    <mergeCell ref="N112:N113"/>
    <mergeCell ref="O112:O113"/>
    <mergeCell ref="P112:P113"/>
    <mergeCell ref="Q112:Q113"/>
    <mergeCell ref="R112:R113"/>
    <mergeCell ref="K90:L93"/>
    <mergeCell ref="M90:R90"/>
    <mergeCell ref="M91:M92"/>
    <mergeCell ref="N91:N92"/>
    <mergeCell ref="O91:O92"/>
    <mergeCell ref="P91:P92"/>
    <mergeCell ref="Q91:Q92"/>
    <mergeCell ref="R91:R92"/>
    <mergeCell ref="K153:L156"/>
    <mergeCell ref="M153:R153"/>
    <mergeCell ref="M154:M155"/>
    <mergeCell ref="N154:N155"/>
    <mergeCell ref="O154:O155"/>
    <mergeCell ref="P154:P155"/>
    <mergeCell ref="Q154:Q155"/>
    <mergeCell ref="R154:R155"/>
    <mergeCell ref="K132:L135"/>
    <mergeCell ref="M132:R132"/>
    <mergeCell ref="M133:M134"/>
    <mergeCell ref="N133:N134"/>
    <mergeCell ref="O133:O134"/>
    <mergeCell ref="P133:P134"/>
    <mergeCell ref="Q133:Q134"/>
    <mergeCell ref="R133:R134"/>
  </mergeCells>
  <hyperlinks>
    <hyperlink ref="E2" location="Content!A1" display="&lt;&lt;&lt; Back to ToC" xr:uid="{B8FFDF73-90F4-4E14-A3CB-F8F518B7E02F}"/>
  </hyperlinks>
  <pageMargins left="0.7" right="0.7" top="0.75" bottom="0.75" header="0.3" footer="0.3"/>
  <pageSetup paperSize="9" scale="36" fitToHeight="0" orientation="landscape" r:id="rId1"/>
  <headerFooter>
    <oddFooter>&amp;C_x000D_&amp;1#&amp;"Calibri"&amp;10&amp;K000000 Classification: Unclassified</oddFooter>
  </headerFooter>
  <rowBreaks count="1" manualBreakCount="1">
    <brk id="46" max="16383" man="1"/>
  </rowBreaks>
  <colBreaks count="1" manualBreakCount="1">
    <brk id="10" max="17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F9E3-AD32-458B-BA7B-290719A23021}">
  <sheetPr>
    <pageSetUpPr fitToPage="1"/>
  </sheetPr>
  <dimension ref="B2:L22"/>
  <sheetViews>
    <sheetView showGridLines="0" zoomScaleNormal="100" workbookViewId="0">
      <selection activeCell="E17" sqref="E17:G20"/>
    </sheetView>
  </sheetViews>
  <sheetFormatPr defaultColWidth="9.1796875" defaultRowHeight="14" outlineLevelCol="4" x14ac:dyDescent="0.3"/>
  <cols>
    <col min="1" max="1" width="3.7265625" style="9" customWidth="1"/>
    <col min="2" max="2" width="1.81640625" style="493" customWidth="1"/>
    <col min="3" max="3" width="43.81640625" style="9" bestFit="1" customWidth="1"/>
    <col min="4" max="4" width="21.54296875" style="9" hidden="1" customWidth="1" outlineLevel="1"/>
    <col min="5" max="5" width="20.7265625" style="9" customWidth="1" collapsed="1"/>
    <col min="6" max="7" width="20.7265625" style="9" customWidth="1"/>
    <col min="8" max="8" width="20.7265625" style="9" hidden="1" customWidth="1" outlineLevel="1"/>
    <col min="9" max="9" width="20.7265625" style="9" hidden="1" customWidth="1" outlineLevel="2"/>
    <col min="10" max="10" width="20.7265625" style="9" hidden="1" customWidth="1" outlineLevel="3"/>
    <col min="11" max="11" width="20.7265625" style="9" hidden="1" customWidth="1" outlineLevel="4"/>
    <col min="12" max="12" width="20.7265625" style="9" customWidth="1" collapsed="1"/>
    <col min="13" max="16384" width="9.1796875" style="9"/>
  </cols>
  <sheetData>
    <row r="2" spans="2:12" ht="15.5" x14ac:dyDescent="0.3">
      <c r="C2" s="7" t="s">
        <v>502</v>
      </c>
      <c r="D2" s="7"/>
      <c r="G2" s="52" t="s">
        <v>141</v>
      </c>
    </row>
    <row r="3" spans="2:12" ht="15" thickBot="1" x14ac:dyDescent="0.35">
      <c r="C3" s="3" t="str">
        <f>"Figures in thousands of "&amp;'Key inputs'!G26</f>
        <v>Figures in thousands of GBP</v>
      </c>
      <c r="D3" s="54"/>
      <c r="F3" s="52"/>
    </row>
    <row r="4" spans="2:12" x14ac:dyDescent="0.3">
      <c r="B4" s="721">
        <f>'Key inputs'!C31</f>
        <v>2024</v>
      </c>
      <c r="C4" s="722"/>
      <c r="D4" s="421"/>
      <c r="E4" s="97" t="str">
        <f>'Key inputs'!C32</f>
        <v>2024 UY</v>
      </c>
      <c r="F4" s="97" t="str">
        <f>'Key inputs'!D32</f>
        <v>2023 UY</v>
      </c>
      <c r="G4" s="97" t="str">
        <f>'Key inputs'!E32</f>
        <v>2022 UY</v>
      </c>
      <c r="H4" s="97" t="str">
        <f>LEFT(G4,4)-1&amp;" UY"</f>
        <v>2021 UY</v>
      </c>
      <c r="I4" s="97" t="str">
        <f t="shared" ref="I4:K4" si="0">LEFT(H4,4)-1&amp;" UY"</f>
        <v>2020 UY</v>
      </c>
      <c r="J4" s="97" t="str">
        <f t="shared" si="0"/>
        <v>2019 UY</v>
      </c>
      <c r="K4" s="97" t="str">
        <f t="shared" si="0"/>
        <v>2018 UY</v>
      </c>
      <c r="L4" s="98" t="s">
        <v>46</v>
      </c>
    </row>
    <row r="5" spans="2:12" x14ac:dyDescent="0.3">
      <c r="B5" s="723"/>
      <c r="C5" s="724"/>
      <c r="D5" s="422" t="s">
        <v>144</v>
      </c>
      <c r="E5" s="28" t="s">
        <v>145</v>
      </c>
      <c r="F5" s="28" t="s">
        <v>146</v>
      </c>
      <c r="G5" s="28" t="s">
        <v>147</v>
      </c>
      <c r="H5" s="28" t="s">
        <v>148</v>
      </c>
      <c r="I5" s="28" t="s">
        <v>149</v>
      </c>
      <c r="J5" s="28" t="s">
        <v>150</v>
      </c>
      <c r="K5" s="28" t="s">
        <v>151</v>
      </c>
      <c r="L5" s="95" t="s">
        <v>152</v>
      </c>
    </row>
    <row r="6" spans="2:12" x14ac:dyDescent="0.3">
      <c r="B6" s="489">
        <v>1</v>
      </c>
      <c r="C6" s="143" t="s">
        <v>503</v>
      </c>
      <c r="D6" s="143" t="s">
        <v>504</v>
      </c>
      <c r="E6" s="110"/>
      <c r="F6" s="110"/>
      <c r="G6" s="110"/>
      <c r="H6" s="110"/>
      <c r="I6" s="110"/>
      <c r="J6" s="110"/>
      <c r="K6" s="110"/>
      <c r="L6" s="191">
        <f>SUM(E6:K6)</f>
        <v>0</v>
      </c>
    </row>
    <row r="7" spans="2:12" x14ac:dyDescent="0.3">
      <c r="B7" s="489">
        <v>2</v>
      </c>
      <c r="C7" s="143" t="s">
        <v>505</v>
      </c>
      <c r="D7" s="143" t="s">
        <v>504</v>
      </c>
      <c r="E7" s="110"/>
      <c r="F7" s="110"/>
      <c r="G7" s="110"/>
      <c r="H7" s="110"/>
      <c r="I7" s="110"/>
      <c r="J7" s="110"/>
      <c r="K7" s="110"/>
      <c r="L7" s="183">
        <f t="shared" ref="L7:L10" si="1">SUM(E7:K7)</f>
        <v>0</v>
      </c>
    </row>
    <row r="8" spans="2:12" x14ac:dyDescent="0.3">
      <c r="B8" s="489">
        <v>3</v>
      </c>
      <c r="C8" s="143" t="s">
        <v>506</v>
      </c>
      <c r="D8" s="143" t="s">
        <v>504</v>
      </c>
      <c r="E8" s="110"/>
      <c r="F8" s="110"/>
      <c r="G8" s="110"/>
      <c r="H8" s="110"/>
      <c r="I8" s="110"/>
      <c r="J8" s="110"/>
      <c r="K8" s="110"/>
      <c r="L8" s="183">
        <f t="shared" si="1"/>
        <v>0</v>
      </c>
    </row>
    <row r="9" spans="2:12" x14ac:dyDescent="0.3">
      <c r="B9" s="489">
        <v>4</v>
      </c>
      <c r="C9" s="143" t="s">
        <v>507</v>
      </c>
      <c r="D9" s="143" t="s">
        <v>504</v>
      </c>
      <c r="E9" s="110"/>
      <c r="F9" s="110"/>
      <c r="G9" s="110"/>
      <c r="H9" s="110"/>
      <c r="I9" s="110"/>
      <c r="J9" s="110"/>
      <c r="K9" s="110"/>
      <c r="L9" s="183">
        <f t="shared" si="1"/>
        <v>0</v>
      </c>
    </row>
    <row r="10" spans="2:12" ht="14.5" thickBot="1" x14ac:dyDescent="0.35">
      <c r="B10" s="490">
        <v>5</v>
      </c>
      <c r="C10" s="216" t="s">
        <v>508</v>
      </c>
      <c r="D10" s="216" t="s">
        <v>504</v>
      </c>
      <c r="E10" s="188">
        <f>SUM(E6:E9)</f>
        <v>0</v>
      </c>
      <c r="F10" s="188">
        <f t="shared" ref="F10:K10" si="2">SUM(F6:F9)</f>
        <v>0</v>
      </c>
      <c r="G10" s="188">
        <f t="shared" si="2"/>
        <v>0</v>
      </c>
      <c r="H10" s="188">
        <f t="shared" si="2"/>
        <v>0</v>
      </c>
      <c r="I10" s="188">
        <f t="shared" si="2"/>
        <v>0</v>
      </c>
      <c r="J10" s="188">
        <f t="shared" si="2"/>
        <v>0</v>
      </c>
      <c r="K10" s="188">
        <f t="shared" si="2"/>
        <v>0</v>
      </c>
      <c r="L10" s="189">
        <f t="shared" si="1"/>
        <v>0</v>
      </c>
    </row>
    <row r="13" spans="2:12" ht="15.5" x14ac:dyDescent="0.3">
      <c r="C13" s="7" t="str">
        <f>LEFT(B15,4) &amp; " - Geographical split of gross premiums written - direct business - by origination  "</f>
        <v>2023 - Geographical split of gross premiums written - direct business - by origination  </v>
      </c>
      <c r="D13" s="7"/>
    </row>
    <row r="14" spans="2:12" ht="15" thickBot="1" x14ac:dyDescent="0.35">
      <c r="C14" s="3" t="str">
        <f>"Figures in thousands of "&amp;'Key inputs'!G26</f>
        <v>Figures in thousands of GBP</v>
      </c>
      <c r="D14" s="54"/>
    </row>
    <row r="15" spans="2:12" x14ac:dyDescent="0.3">
      <c r="B15" s="721">
        <f>'Key inputs'!G31</f>
        <v>2023</v>
      </c>
      <c r="C15" s="722"/>
      <c r="D15" s="421"/>
      <c r="E15" s="258" t="str">
        <f>'Key inputs'!D32</f>
        <v>2023 UY</v>
      </c>
      <c r="F15" s="258" t="str">
        <f>'Key inputs'!E32</f>
        <v>2022 UY</v>
      </c>
      <c r="G15" s="258" t="str">
        <f>'Key inputs'!I32</f>
        <v>2021 UY</v>
      </c>
      <c r="H15" s="258" t="str">
        <f>LEFT(G15,4)-1&amp;" UY"</f>
        <v>2020 UY</v>
      </c>
      <c r="I15" s="258" t="str">
        <f t="shared" ref="I15:K15" si="3">LEFT(H15,4)-1&amp;" UY"</f>
        <v>2019 UY</v>
      </c>
      <c r="J15" s="258" t="str">
        <f t="shared" si="3"/>
        <v>2018 UY</v>
      </c>
      <c r="K15" s="258" t="str">
        <f t="shared" si="3"/>
        <v>2017 UY</v>
      </c>
      <c r="L15" s="98" t="s">
        <v>46</v>
      </c>
    </row>
    <row r="16" spans="2:12" x14ac:dyDescent="0.3">
      <c r="B16" s="723"/>
      <c r="C16" s="724"/>
      <c r="D16" s="422" t="s">
        <v>144</v>
      </c>
      <c r="E16" s="28" t="s">
        <v>145</v>
      </c>
      <c r="F16" s="28" t="s">
        <v>146</v>
      </c>
      <c r="G16" s="28" t="s">
        <v>147</v>
      </c>
      <c r="H16" s="28" t="s">
        <v>148</v>
      </c>
      <c r="I16" s="28" t="s">
        <v>149</v>
      </c>
      <c r="J16" s="28" t="s">
        <v>150</v>
      </c>
      <c r="K16" s="28" t="s">
        <v>151</v>
      </c>
      <c r="L16" s="247" t="s">
        <v>152</v>
      </c>
    </row>
    <row r="17" spans="2:12" x14ac:dyDescent="0.3">
      <c r="B17" s="489">
        <v>1</v>
      </c>
      <c r="C17" s="143" t="s">
        <v>503</v>
      </c>
      <c r="D17" s="143" t="s">
        <v>504</v>
      </c>
      <c r="E17" s="111"/>
      <c r="F17" s="111"/>
      <c r="G17" s="111"/>
      <c r="H17" s="111"/>
      <c r="I17" s="111"/>
      <c r="J17" s="111"/>
      <c r="K17" s="111"/>
      <c r="L17" s="191">
        <f>SUM(E17:K17)</f>
        <v>0</v>
      </c>
    </row>
    <row r="18" spans="2:12" x14ac:dyDescent="0.3">
      <c r="B18" s="489">
        <v>2</v>
      </c>
      <c r="C18" s="143" t="s">
        <v>505</v>
      </c>
      <c r="D18" s="143" t="s">
        <v>504</v>
      </c>
      <c r="E18" s="111"/>
      <c r="F18" s="111"/>
      <c r="G18" s="111"/>
      <c r="H18" s="111"/>
      <c r="I18" s="111"/>
      <c r="J18" s="111"/>
      <c r="K18" s="111"/>
      <c r="L18" s="183">
        <f t="shared" ref="L18:L21" si="4">SUM(E18:K18)</f>
        <v>0</v>
      </c>
    </row>
    <row r="19" spans="2:12" x14ac:dyDescent="0.3">
      <c r="B19" s="489">
        <v>3</v>
      </c>
      <c r="C19" s="143" t="s">
        <v>506</v>
      </c>
      <c r="D19" s="143" t="s">
        <v>504</v>
      </c>
      <c r="E19" s="111"/>
      <c r="F19" s="111"/>
      <c r="G19" s="111"/>
      <c r="H19" s="111"/>
      <c r="I19" s="111"/>
      <c r="J19" s="111"/>
      <c r="K19" s="111"/>
      <c r="L19" s="183">
        <f t="shared" si="4"/>
        <v>0</v>
      </c>
    </row>
    <row r="20" spans="2:12" x14ac:dyDescent="0.3">
      <c r="B20" s="489">
        <v>4</v>
      </c>
      <c r="C20" s="143" t="s">
        <v>507</v>
      </c>
      <c r="D20" s="143" t="s">
        <v>504</v>
      </c>
      <c r="E20" s="111"/>
      <c r="F20" s="111"/>
      <c r="G20" s="111"/>
      <c r="H20" s="111"/>
      <c r="I20" s="111"/>
      <c r="J20" s="111"/>
      <c r="K20" s="111"/>
      <c r="L20" s="183">
        <f t="shared" si="4"/>
        <v>0</v>
      </c>
    </row>
    <row r="21" spans="2:12" ht="14.5" thickBot="1" x14ac:dyDescent="0.35">
      <c r="B21" s="490">
        <v>5</v>
      </c>
      <c r="C21" s="216" t="s">
        <v>508</v>
      </c>
      <c r="D21" s="216" t="s">
        <v>504</v>
      </c>
      <c r="E21" s="287">
        <f>SUM(E17:E20)</f>
        <v>0</v>
      </c>
      <c r="F21" s="287">
        <f t="shared" ref="F21:J21" si="5">SUM(F17:F20)</f>
        <v>0</v>
      </c>
      <c r="G21" s="287">
        <f t="shared" si="5"/>
        <v>0</v>
      </c>
      <c r="H21" s="287">
        <f t="shared" si="5"/>
        <v>0</v>
      </c>
      <c r="I21" s="287">
        <f t="shared" si="5"/>
        <v>0</v>
      </c>
      <c r="J21" s="287">
        <f t="shared" si="5"/>
        <v>0</v>
      </c>
      <c r="K21" s="287">
        <f t="shared" ref="K21" si="6">SUM(K17:K20)</f>
        <v>0</v>
      </c>
      <c r="L21" s="189">
        <f t="shared" si="4"/>
        <v>0</v>
      </c>
    </row>
    <row r="22" spans="2:12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</row>
  </sheetData>
  <sheetProtection algorithmName="SHA-512" hashValue="Xv796AoGBpT5m062RLVYbuWOw0FsFTb75XxqrAquBei0lPF3Po7VfUTZIPOnGy/vHABmIgvPzjjmfyL4c5xSnw==" saltValue="qlz8130J9X0vTXlmlNp26g==" spinCount="100000" sheet="1" formatCells="0" formatColumns="0" formatRows="0"/>
  <mergeCells count="2">
    <mergeCell ref="B4:C5"/>
    <mergeCell ref="B15:C16"/>
  </mergeCells>
  <hyperlinks>
    <hyperlink ref="G2" location="Content!A1" display="&lt;&lt;&lt; Back to ToC" xr:uid="{91131685-4376-445C-A6B8-411D5B8B4027}"/>
  </hyperlinks>
  <pageMargins left="0.7" right="0.7" top="0.75" bottom="0.75" header="0.3" footer="0.3"/>
  <pageSetup paperSize="9" fitToHeight="0" orientation="landscape" r:id="rId1"/>
  <headerFooter>
    <oddFooter>&amp;C_x000D_&amp;1#&amp;"Calibri"&amp;10&amp;K000000 Classification: Unclassified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DC7C-0D2E-4165-975F-52EC65F51308}">
  <sheetPr codeName="Sheet29">
    <pageSetUpPr fitToPage="1"/>
  </sheetPr>
  <dimension ref="B1:S47"/>
  <sheetViews>
    <sheetView showGridLines="0" zoomScale="70" zoomScaleNormal="70" workbookViewId="0">
      <selection activeCell="E46" sqref="E46:G47"/>
    </sheetView>
  </sheetViews>
  <sheetFormatPr defaultColWidth="8.7265625" defaultRowHeight="14" outlineLevelCol="4" x14ac:dyDescent="0.3"/>
  <cols>
    <col min="1" max="1" width="3.7265625" style="9" customWidth="1"/>
    <col min="2" max="2" width="4" style="493" bestFit="1" customWidth="1"/>
    <col min="3" max="3" width="77.453125" style="9" bestFit="1" customWidth="1"/>
    <col min="4" max="4" width="21.54296875" style="9" hidden="1" customWidth="1" outlineLevel="1"/>
    <col min="5" max="5" width="20.54296875" style="9" customWidth="1" collapsed="1"/>
    <col min="6" max="7" width="20.54296875" style="9" customWidth="1"/>
    <col min="8" max="8" width="20.54296875" style="9" hidden="1" customWidth="1" outlineLevel="1"/>
    <col min="9" max="9" width="20.54296875" style="9" hidden="1" customWidth="1" outlineLevel="2"/>
    <col min="10" max="10" width="20.54296875" style="9" hidden="1" customWidth="1" outlineLevel="3"/>
    <col min="11" max="11" width="20.54296875" style="9" hidden="1" customWidth="1" outlineLevel="4"/>
    <col min="12" max="12" width="20.54296875" style="9" customWidth="1" collapsed="1"/>
    <col min="13" max="16384" width="8.7265625" style="9"/>
  </cols>
  <sheetData>
    <row r="1" spans="2:19" s="315" customFormat="1" x14ac:dyDescent="0.3">
      <c r="B1" s="488"/>
    </row>
    <row r="2" spans="2:19" s="315" customFormat="1" ht="15.5" x14ac:dyDescent="0.3">
      <c r="B2" s="488"/>
      <c r="C2" s="312" t="s">
        <v>509</v>
      </c>
      <c r="D2" s="312"/>
      <c r="F2" s="324" t="s">
        <v>141</v>
      </c>
    </row>
    <row r="3" spans="2:19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S3" s="324"/>
    </row>
    <row r="4" spans="2:19" s="315" customFormat="1" x14ac:dyDescent="0.3">
      <c r="B4" s="645">
        <f>'Key inputs'!C31</f>
        <v>2024</v>
      </c>
      <c r="C4" s="679"/>
      <c r="D4" s="345"/>
      <c r="E4" s="345" t="str">
        <f>'Key inputs'!C32</f>
        <v>2024 UY</v>
      </c>
      <c r="F4" s="345" t="str">
        <f>'Key inputs'!D32</f>
        <v>2023 UY</v>
      </c>
      <c r="G4" s="345" t="str">
        <f>'Key inputs'!E32</f>
        <v>2022 UY</v>
      </c>
      <c r="H4" s="345" t="str">
        <f>LEFT(G4,4)-1&amp;" UY"</f>
        <v>2021 UY</v>
      </c>
      <c r="I4" s="345" t="str">
        <f t="shared" ref="I4:K4" si="0">LEFT(H4,4)-1&amp;" UY"</f>
        <v>2020 UY</v>
      </c>
      <c r="J4" s="345" t="str">
        <f t="shared" si="0"/>
        <v>2019 UY</v>
      </c>
      <c r="K4" s="345" t="str">
        <f t="shared" si="0"/>
        <v>2018 UY</v>
      </c>
      <c r="L4" s="327" t="s">
        <v>46</v>
      </c>
    </row>
    <row r="5" spans="2:19" s="315" customFormat="1" x14ac:dyDescent="0.3">
      <c r="B5" s="647"/>
      <c r="C5" s="615"/>
      <c r="D5" s="316" t="s">
        <v>144</v>
      </c>
      <c r="E5" s="316" t="s">
        <v>145</v>
      </c>
      <c r="F5" s="316" t="s">
        <v>146</v>
      </c>
      <c r="G5" s="316" t="s">
        <v>147</v>
      </c>
      <c r="H5" s="316" t="s">
        <v>148</v>
      </c>
      <c r="I5" s="316" t="s">
        <v>149</v>
      </c>
      <c r="J5" s="316" t="s">
        <v>150</v>
      </c>
      <c r="K5" s="316" t="s">
        <v>151</v>
      </c>
      <c r="L5" s="329" t="s">
        <v>152</v>
      </c>
    </row>
    <row r="6" spans="2:19" x14ac:dyDescent="0.3">
      <c r="B6" s="489">
        <v>1</v>
      </c>
      <c r="C6" s="21" t="s">
        <v>510</v>
      </c>
      <c r="D6" s="21" t="s">
        <v>511</v>
      </c>
      <c r="E6" s="110"/>
      <c r="F6" s="110"/>
      <c r="G6" s="110"/>
      <c r="H6" s="110"/>
      <c r="I6" s="110"/>
      <c r="J6" s="110"/>
      <c r="K6" s="110"/>
      <c r="L6" s="191">
        <f t="shared" ref="L6:L12" si="1">SUM(E6:K6)</f>
        <v>0</v>
      </c>
    </row>
    <row r="7" spans="2:19" x14ac:dyDescent="0.3">
      <c r="B7" s="489">
        <v>2</v>
      </c>
      <c r="C7" s="21" t="s">
        <v>512</v>
      </c>
      <c r="D7" s="21" t="s">
        <v>511</v>
      </c>
      <c r="E7" s="110"/>
      <c r="F7" s="110"/>
      <c r="G7" s="110"/>
      <c r="H7" s="110"/>
      <c r="I7" s="110"/>
      <c r="J7" s="110"/>
      <c r="K7" s="110"/>
      <c r="L7" s="183">
        <f t="shared" si="1"/>
        <v>0</v>
      </c>
    </row>
    <row r="8" spans="2:19" x14ac:dyDescent="0.3">
      <c r="B8" s="489">
        <v>3</v>
      </c>
      <c r="C8" s="21" t="s">
        <v>513</v>
      </c>
      <c r="D8" s="21" t="s">
        <v>511</v>
      </c>
      <c r="E8" s="110"/>
      <c r="F8" s="110"/>
      <c r="G8" s="110"/>
      <c r="H8" s="110"/>
      <c r="I8" s="110"/>
      <c r="J8" s="110"/>
      <c r="K8" s="110"/>
      <c r="L8" s="183">
        <f t="shared" si="1"/>
        <v>0</v>
      </c>
    </row>
    <row r="9" spans="2:19" x14ac:dyDescent="0.3">
      <c r="B9" s="489">
        <v>4</v>
      </c>
      <c r="C9" s="21" t="s">
        <v>514</v>
      </c>
      <c r="D9" s="21" t="s">
        <v>511</v>
      </c>
      <c r="E9" s="110"/>
      <c r="F9" s="110"/>
      <c r="G9" s="110"/>
      <c r="H9" s="110"/>
      <c r="I9" s="110"/>
      <c r="J9" s="110"/>
      <c r="K9" s="110"/>
      <c r="L9" s="183">
        <f t="shared" si="1"/>
        <v>0</v>
      </c>
    </row>
    <row r="10" spans="2:19" x14ac:dyDescent="0.3">
      <c r="B10" s="489">
        <v>5</v>
      </c>
      <c r="C10" s="21" t="s">
        <v>515</v>
      </c>
      <c r="D10" s="21" t="s">
        <v>511</v>
      </c>
      <c r="E10" s="110"/>
      <c r="F10" s="110"/>
      <c r="G10" s="110"/>
      <c r="H10" s="110"/>
      <c r="I10" s="110"/>
      <c r="J10" s="110"/>
      <c r="K10" s="110"/>
      <c r="L10" s="183">
        <f t="shared" si="1"/>
        <v>0</v>
      </c>
    </row>
    <row r="11" spans="2:19" x14ac:dyDescent="0.3">
      <c r="B11" s="489">
        <v>6</v>
      </c>
      <c r="C11" s="21" t="s">
        <v>516</v>
      </c>
      <c r="D11" s="21" t="s">
        <v>511</v>
      </c>
      <c r="E11" s="110"/>
      <c r="F11" s="110"/>
      <c r="G11" s="110"/>
      <c r="H11" s="110"/>
      <c r="I11" s="110"/>
      <c r="J11" s="110"/>
      <c r="K11" s="110"/>
      <c r="L11" s="183">
        <f t="shared" si="1"/>
        <v>0</v>
      </c>
    </row>
    <row r="12" spans="2:19" ht="14.5" thickBot="1" x14ac:dyDescent="0.35">
      <c r="B12" s="489">
        <v>7</v>
      </c>
      <c r="C12" s="251" t="s">
        <v>7</v>
      </c>
      <c r="D12" s="251" t="s">
        <v>511</v>
      </c>
      <c r="E12" s="193">
        <f>SUM(E6:E11)</f>
        <v>0</v>
      </c>
      <c r="F12" s="194">
        <f t="shared" ref="F12:K12" si="2">SUM(F6:F11)</f>
        <v>0</v>
      </c>
      <c r="G12" s="194">
        <f t="shared" si="2"/>
        <v>0</v>
      </c>
      <c r="H12" s="194">
        <f t="shared" si="2"/>
        <v>0</v>
      </c>
      <c r="I12" s="194">
        <f t="shared" si="2"/>
        <v>0</v>
      </c>
      <c r="J12" s="194">
        <f t="shared" si="2"/>
        <v>0</v>
      </c>
      <c r="K12" s="194">
        <f t="shared" si="2"/>
        <v>0</v>
      </c>
      <c r="L12" s="195">
        <f t="shared" si="1"/>
        <v>0</v>
      </c>
    </row>
    <row r="14" spans="2:19" s="315" customFormat="1" ht="16" thickBot="1" x14ac:dyDescent="0.35">
      <c r="B14" s="488"/>
      <c r="C14" s="369" t="s">
        <v>517</v>
      </c>
      <c r="D14" s="369"/>
    </row>
    <row r="15" spans="2:19" ht="14.5" thickBot="1" x14ac:dyDescent="0.35">
      <c r="B15" s="491">
        <v>7</v>
      </c>
      <c r="C15" s="219" t="s">
        <v>518</v>
      </c>
      <c r="D15" s="450" t="s">
        <v>519</v>
      </c>
      <c r="E15" s="571"/>
      <c r="F15" s="571"/>
      <c r="G15" s="571"/>
      <c r="H15" s="571"/>
      <c r="I15" s="571"/>
      <c r="J15" s="571"/>
      <c r="K15" s="571"/>
      <c r="L15" s="572">
        <f>SUM(E15:K15)</f>
        <v>0</v>
      </c>
    </row>
    <row r="17" spans="2:12" s="315" customFormat="1" ht="16" thickBot="1" x14ac:dyDescent="0.35">
      <c r="B17" s="488"/>
      <c r="C17" s="369" t="s">
        <v>513</v>
      </c>
      <c r="D17" s="369"/>
    </row>
    <row r="18" spans="2:12" x14ac:dyDescent="0.3">
      <c r="B18" s="492"/>
      <c r="C18" s="218" t="s">
        <v>520</v>
      </c>
      <c r="D18" s="218"/>
      <c r="E18" s="58"/>
      <c r="F18" s="59"/>
      <c r="G18" s="59"/>
      <c r="H18" s="59"/>
      <c r="I18" s="59"/>
      <c r="J18" s="59"/>
      <c r="K18" s="59"/>
      <c r="L18" s="375"/>
    </row>
    <row r="19" spans="2:12" x14ac:dyDescent="0.3">
      <c r="B19" s="489">
        <v>8</v>
      </c>
      <c r="C19" s="143" t="s">
        <v>521</v>
      </c>
      <c r="D19" s="257" t="s">
        <v>522</v>
      </c>
      <c r="E19" s="116"/>
      <c r="F19" s="116"/>
      <c r="G19" s="116"/>
      <c r="H19" s="116"/>
      <c r="I19" s="116"/>
      <c r="J19" s="116"/>
      <c r="K19" s="116"/>
      <c r="L19" s="200">
        <f t="shared" ref="L19:L23" si="3">SUM(E19:K19)</f>
        <v>0</v>
      </c>
    </row>
    <row r="20" spans="2:12" x14ac:dyDescent="0.3">
      <c r="B20" s="489">
        <v>9</v>
      </c>
      <c r="C20" s="143" t="s">
        <v>523</v>
      </c>
      <c r="D20" s="449" t="s">
        <v>522</v>
      </c>
      <c r="E20" s="113"/>
      <c r="F20" s="113"/>
      <c r="G20" s="113"/>
      <c r="H20" s="113"/>
      <c r="I20" s="113"/>
      <c r="J20" s="113"/>
      <c r="K20" s="113"/>
      <c r="L20" s="201">
        <f t="shared" si="3"/>
        <v>0</v>
      </c>
    </row>
    <row r="21" spans="2:12" x14ac:dyDescent="0.3">
      <c r="B21" s="489"/>
      <c r="C21" s="208" t="s">
        <v>524</v>
      </c>
      <c r="D21" s="21" t="s">
        <v>511</v>
      </c>
      <c r="E21" s="60"/>
      <c r="F21" s="61"/>
      <c r="G21" s="61"/>
      <c r="H21" s="61"/>
      <c r="I21" s="61"/>
      <c r="J21" s="61"/>
      <c r="K21" s="61"/>
      <c r="L21" s="62"/>
    </row>
    <row r="22" spans="2:12" x14ac:dyDescent="0.3">
      <c r="B22" s="489">
        <v>10</v>
      </c>
      <c r="C22" s="220" t="s">
        <v>525</v>
      </c>
      <c r="D22" s="449" t="s">
        <v>522</v>
      </c>
      <c r="E22" s="116"/>
      <c r="F22" s="116"/>
      <c r="G22" s="116"/>
      <c r="H22" s="116"/>
      <c r="I22" s="116"/>
      <c r="J22" s="116"/>
      <c r="K22" s="116"/>
      <c r="L22" s="200">
        <f t="shared" si="3"/>
        <v>0</v>
      </c>
    </row>
    <row r="23" spans="2:12" ht="14.5" thickBot="1" x14ac:dyDescent="0.35">
      <c r="B23" s="490">
        <v>11</v>
      </c>
      <c r="C23" s="253" t="s">
        <v>526</v>
      </c>
      <c r="D23" s="253" t="s">
        <v>522</v>
      </c>
      <c r="E23" s="138"/>
      <c r="F23" s="138"/>
      <c r="G23" s="138"/>
      <c r="H23" s="138"/>
      <c r="I23" s="138"/>
      <c r="J23" s="138"/>
      <c r="K23" s="138"/>
      <c r="L23" s="153">
        <f t="shared" si="3"/>
        <v>0</v>
      </c>
    </row>
    <row r="26" spans="2:12" s="315" customFormat="1" ht="15.5" x14ac:dyDescent="0.3">
      <c r="B26" s="488"/>
      <c r="C26" s="312" t="str">
        <f>LEFT(B28,4) &amp; " - Net operating expenses  "</f>
        <v>2023 - Net operating expenses  </v>
      </c>
      <c r="D26" s="312"/>
    </row>
    <row r="27" spans="2:12" s="315" customFormat="1" ht="15" thickBot="1" x14ac:dyDescent="0.35">
      <c r="B27" s="488"/>
      <c r="C27" s="313" t="str">
        <f>"Figures in thousands of "&amp;'Key inputs'!H26</f>
        <v>Figures in thousands of GBP</v>
      </c>
      <c r="D27" s="325"/>
    </row>
    <row r="28" spans="2:12" x14ac:dyDescent="0.3">
      <c r="B28" s="725">
        <f>'Key inputs'!G31</f>
        <v>2023</v>
      </c>
      <c r="C28" s="726"/>
      <c r="D28" s="97"/>
      <c r="E28" s="97" t="str">
        <f>'Key inputs'!G32</f>
        <v>2023 UY</v>
      </c>
      <c r="F28" s="97" t="str">
        <f>'Key inputs'!H32</f>
        <v>2022 UY</v>
      </c>
      <c r="G28" s="97" t="str">
        <f>'Key inputs'!I32</f>
        <v>2021 UY</v>
      </c>
      <c r="H28" s="97" t="str">
        <f>LEFT(G28,4)-1&amp;" UY"</f>
        <v>2020 UY</v>
      </c>
      <c r="I28" s="97" t="str">
        <f t="shared" ref="I28:K28" si="4">LEFT(H28,4)-1&amp;" UY"</f>
        <v>2019 UY</v>
      </c>
      <c r="J28" s="97" t="str">
        <f t="shared" si="4"/>
        <v>2018 UY</v>
      </c>
      <c r="K28" s="97" t="str">
        <f t="shared" si="4"/>
        <v>2017 UY</v>
      </c>
      <c r="L28" s="98" t="s">
        <v>46</v>
      </c>
    </row>
    <row r="29" spans="2:12" x14ac:dyDescent="0.3">
      <c r="B29" s="727"/>
      <c r="C29" s="728"/>
      <c r="D29" s="316" t="s">
        <v>144</v>
      </c>
      <c r="E29" s="245" t="s">
        <v>145</v>
      </c>
      <c r="F29" s="245" t="s">
        <v>146</v>
      </c>
      <c r="G29" s="245" t="s">
        <v>147</v>
      </c>
      <c r="H29" s="245" t="s">
        <v>148</v>
      </c>
      <c r="I29" s="245" t="s">
        <v>149</v>
      </c>
      <c r="J29" s="245" t="s">
        <v>150</v>
      </c>
      <c r="K29" s="245" t="s">
        <v>151</v>
      </c>
      <c r="L29" s="246" t="s">
        <v>152</v>
      </c>
    </row>
    <row r="30" spans="2:12" x14ac:dyDescent="0.3">
      <c r="B30" s="489">
        <v>1</v>
      </c>
      <c r="C30" s="21" t="s">
        <v>510</v>
      </c>
      <c r="D30" s="21" t="s">
        <v>511</v>
      </c>
      <c r="E30" s="111"/>
      <c r="F30" s="111"/>
      <c r="G30" s="111"/>
      <c r="H30" s="111"/>
      <c r="I30" s="111"/>
      <c r="J30" s="111"/>
      <c r="K30" s="111"/>
      <c r="L30" s="184">
        <f>SUM(E30:K30)</f>
        <v>0</v>
      </c>
    </row>
    <row r="31" spans="2:12" x14ac:dyDescent="0.3">
      <c r="B31" s="489">
        <v>2</v>
      </c>
      <c r="C31" s="21" t="s">
        <v>512</v>
      </c>
      <c r="D31" s="21" t="s">
        <v>511</v>
      </c>
      <c r="E31" s="111"/>
      <c r="F31" s="111"/>
      <c r="G31" s="111"/>
      <c r="H31" s="111"/>
      <c r="I31" s="111"/>
      <c r="J31" s="111"/>
      <c r="K31" s="111"/>
      <c r="L31" s="184">
        <f t="shared" ref="L31:L35" si="5">SUM(E31:K31)</f>
        <v>0</v>
      </c>
    </row>
    <row r="32" spans="2:12" x14ac:dyDescent="0.3">
      <c r="B32" s="489">
        <v>3</v>
      </c>
      <c r="C32" s="21" t="s">
        <v>513</v>
      </c>
      <c r="D32" s="21" t="s">
        <v>511</v>
      </c>
      <c r="E32" s="111"/>
      <c r="F32" s="111"/>
      <c r="G32" s="111"/>
      <c r="H32" s="111"/>
      <c r="I32" s="111"/>
      <c r="J32" s="111"/>
      <c r="K32" s="111"/>
      <c r="L32" s="184">
        <f t="shared" si="5"/>
        <v>0</v>
      </c>
    </row>
    <row r="33" spans="2:12" x14ac:dyDescent="0.3">
      <c r="B33" s="489">
        <v>4</v>
      </c>
      <c r="C33" s="21" t="s">
        <v>514</v>
      </c>
      <c r="D33" s="21" t="s">
        <v>511</v>
      </c>
      <c r="E33" s="111"/>
      <c r="F33" s="111"/>
      <c r="G33" s="111"/>
      <c r="H33" s="111"/>
      <c r="I33" s="111"/>
      <c r="J33" s="111"/>
      <c r="K33" s="111"/>
      <c r="L33" s="184"/>
    </row>
    <row r="34" spans="2:12" x14ac:dyDescent="0.3">
      <c r="B34" s="489">
        <v>5</v>
      </c>
      <c r="C34" s="21" t="s">
        <v>515</v>
      </c>
      <c r="D34" s="21" t="s">
        <v>511</v>
      </c>
      <c r="E34" s="111"/>
      <c r="F34" s="111"/>
      <c r="G34" s="111"/>
      <c r="H34" s="111"/>
      <c r="I34" s="111"/>
      <c r="J34" s="111"/>
      <c r="K34" s="111"/>
      <c r="L34" s="184">
        <f t="shared" si="5"/>
        <v>0</v>
      </c>
    </row>
    <row r="35" spans="2:12" x14ac:dyDescent="0.3">
      <c r="B35" s="489">
        <v>6</v>
      </c>
      <c r="C35" s="21" t="s">
        <v>516</v>
      </c>
      <c r="D35" s="21" t="s">
        <v>511</v>
      </c>
      <c r="E35" s="111"/>
      <c r="F35" s="111"/>
      <c r="G35" s="111"/>
      <c r="H35" s="111"/>
      <c r="I35" s="111"/>
      <c r="J35" s="111"/>
      <c r="K35" s="111"/>
      <c r="L35" s="184">
        <f t="shared" si="5"/>
        <v>0</v>
      </c>
    </row>
    <row r="36" spans="2:12" ht="14.5" thickBot="1" x14ac:dyDescent="0.35">
      <c r="B36" s="489">
        <v>7</v>
      </c>
      <c r="C36" s="251" t="s">
        <v>7</v>
      </c>
      <c r="D36" s="251" t="s">
        <v>511</v>
      </c>
      <c r="E36" s="194">
        <f t="shared" ref="E36:J36" si="6">SUM(E30:E35)</f>
        <v>0</v>
      </c>
      <c r="F36" s="194">
        <f t="shared" si="6"/>
        <v>0</v>
      </c>
      <c r="G36" s="194">
        <f t="shared" si="6"/>
        <v>0</v>
      </c>
      <c r="H36" s="194">
        <f t="shared" si="6"/>
        <v>0</v>
      </c>
      <c r="I36" s="194">
        <f t="shared" si="6"/>
        <v>0</v>
      </c>
      <c r="J36" s="194">
        <f t="shared" si="6"/>
        <v>0</v>
      </c>
      <c r="K36" s="194">
        <f t="shared" ref="K36" si="7">SUM(K30:K35)</f>
        <v>0</v>
      </c>
      <c r="L36" s="195">
        <f>SUM(E36:K36)</f>
        <v>0</v>
      </c>
    </row>
    <row r="38" spans="2:12" s="315" customFormat="1" ht="16" thickBot="1" x14ac:dyDescent="0.35">
      <c r="B38" s="488"/>
      <c r="C38" s="369" t="s">
        <v>517</v>
      </c>
      <c r="D38" s="369"/>
    </row>
    <row r="39" spans="2:12" ht="14.5" thickBot="1" x14ac:dyDescent="0.35">
      <c r="B39" s="491">
        <v>7</v>
      </c>
      <c r="C39" s="219" t="s">
        <v>518</v>
      </c>
      <c r="D39" s="450" t="s">
        <v>519</v>
      </c>
      <c r="E39" s="573"/>
      <c r="F39" s="573"/>
      <c r="G39" s="573"/>
      <c r="H39" s="573"/>
      <c r="I39" s="573"/>
      <c r="J39" s="573"/>
      <c r="K39" s="573"/>
      <c r="L39" s="572">
        <f>SUM(E39:K39)</f>
        <v>0</v>
      </c>
    </row>
    <row r="41" spans="2:12" s="315" customFormat="1" ht="16" thickBot="1" x14ac:dyDescent="0.35">
      <c r="B41" s="488"/>
      <c r="C41" s="369" t="s">
        <v>513</v>
      </c>
      <c r="D41" s="369"/>
    </row>
    <row r="42" spans="2:12" x14ac:dyDescent="0.3">
      <c r="B42" s="492"/>
      <c r="C42" s="218" t="s">
        <v>520</v>
      </c>
      <c r="D42" s="218"/>
      <c r="E42" s="63"/>
      <c r="F42" s="64"/>
      <c r="G42" s="64"/>
      <c r="H42" s="64"/>
      <c r="I42" s="64"/>
      <c r="J42" s="65"/>
      <c r="K42" s="65"/>
      <c r="L42" s="66"/>
    </row>
    <row r="43" spans="2:12" x14ac:dyDescent="0.3">
      <c r="B43" s="489">
        <v>8</v>
      </c>
      <c r="C43" s="143" t="s">
        <v>521</v>
      </c>
      <c r="D43" s="257" t="s">
        <v>522</v>
      </c>
      <c r="E43" s="513"/>
      <c r="F43" s="513"/>
      <c r="G43" s="513"/>
      <c r="H43" s="140"/>
      <c r="I43" s="140"/>
      <c r="J43" s="140"/>
      <c r="K43" s="140"/>
      <c r="L43" s="183">
        <f>SUM(E43:K43)</f>
        <v>0</v>
      </c>
    </row>
    <row r="44" spans="2:12" x14ac:dyDescent="0.3">
      <c r="B44" s="489">
        <v>9</v>
      </c>
      <c r="C44" s="143" t="s">
        <v>523</v>
      </c>
      <c r="D44" s="449" t="s">
        <v>522</v>
      </c>
      <c r="E44" s="550"/>
      <c r="F44" s="550"/>
      <c r="G44" s="550"/>
      <c r="H44" s="141"/>
      <c r="I44" s="141"/>
      <c r="J44" s="141"/>
      <c r="K44" s="141"/>
      <c r="L44" s="183">
        <f>SUM(E44:K44)</f>
        <v>0</v>
      </c>
    </row>
    <row r="45" spans="2:12" x14ac:dyDescent="0.3">
      <c r="B45" s="489"/>
      <c r="C45" s="208" t="s">
        <v>524</v>
      </c>
      <c r="D45" s="21" t="s">
        <v>511</v>
      </c>
      <c r="E45" s="60"/>
      <c r="F45" s="61"/>
      <c r="G45" s="61"/>
      <c r="H45" s="67"/>
      <c r="I45" s="67"/>
      <c r="J45" s="68"/>
      <c r="K45" s="68"/>
      <c r="L45" s="574"/>
    </row>
    <row r="46" spans="2:12" x14ac:dyDescent="0.3">
      <c r="B46" s="489">
        <v>10</v>
      </c>
      <c r="C46" s="220" t="s">
        <v>525</v>
      </c>
      <c r="D46" s="449" t="s">
        <v>522</v>
      </c>
      <c r="E46" s="513"/>
      <c r="F46" s="513"/>
      <c r="G46" s="513"/>
      <c r="H46" s="140"/>
      <c r="I46" s="140"/>
      <c r="J46" s="140"/>
      <c r="K46" s="140"/>
      <c r="L46" s="183">
        <f>SUM(E46:K46)</f>
        <v>0</v>
      </c>
    </row>
    <row r="47" spans="2:12" ht="14.5" thickBot="1" x14ac:dyDescent="0.35">
      <c r="B47" s="490">
        <v>11</v>
      </c>
      <c r="C47" s="253" t="s">
        <v>526</v>
      </c>
      <c r="D47" s="253" t="s">
        <v>522</v>
      </c>
      <c r="E47" s="139"/>
      <c r="F47" s="139"/>
      <c r="G47" s="139"/>
      <c r="H47" s="376"/>
      <c r="I47" s="376"/>
      <c r="J47" s="376"/>
      <c r="K47" s="376"/>
      <c r="L47" s="153">
        <f>SUM(E47:K47)</f>
        <v>0</v>
      </c>
    </row>
  </sheetData>
  <sheetProtection algorithmName="SHA-512" hashValue="pbP6YrsvvC5kMY6eABbEJl3OzQauulSMlfa56bjAIQfuw0WT4GWB7ggOwfpqiPqiJQJ+emRHvdXoj/lz13z8eQ==" saltValue="lb/kCH0EtHY93Y8fR9NZpw==" spinCount="100000" sheet="1" formatCells="0" formatColumns="0" formatRows="0"/>
  <mergeCells count="2">
    <mergeCell ref="B4:C5"/>
    <mergeCell ref="B28:C29"/>
  </mergeCells>
  <hyperlinks>
    <hyperlink ref="F2" location="Content!A1" display="&lt;&lt;&lt; Back to ToC" xr:uid="{C6E827D1-DAFB-4640-BC36-1E91D9A4BE50}"/>
  </hyperlinks>
  <pageMargins left="0.7" right="0.7" top="0.75" bottom="0.75" header="0.3" footer="0.3"/>
  <pageSetup paperSize="9" scale="74" fitToHeight="0" orientation="landscape" r:id="rId1"/>
  <headerFooter>
    <oddFooter>&amp;C_x000D_&amp;1#&amp;"Calibri"&amp;10&amp;K000000 Classification: Unclassified</oddFooter>
  </headerFooter>
  <rowBreaks count="1" manualBreakCount="1">
    <brk id="25" max="12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907E-766C-4AB4-9812-4968B21B04A0}">
  <sheetPr codeName="Sheet35">
    <pageSetUpPr fitToPage="1"/>
  </sheetPr>
  <dimension ref="B1:M74"/>
  <sheetViews>
    <sheetView showGridLines="0" zoomScale="70" zoomScaleNormal="70" workbookViewId="0">
      <selection activeCell="E69" sqref="E69:G72"/>
    </sheetView>
  </sheetViews>
  <sheetFormatPr defaultColWidth="8.7265625" defaultRowHeight="14" outlineLevelCol="4" x14ac:dyDescent="0.3"/>
  <cols>
    <col min="1" max="1" width="3.7265625" style="9" customWidth="1"/>
    <col min="2" max="2" width="4" style="493" bestFit="1" customWidth="1"/>
    <col min="3" max="3" width="69.1796875" style="9" customWidth="1"/>
    <col min="4" max="4" width="21.54296875" style="9" hidden="1" customWidth="1" outlineLevel="1"/>
    <col min="5" max="5" width="20.54296875" style="9" customWidth="1" collapsed="1"/>
    <col min="6" max="7" width="20.54296875" style="9" customWidth="1"/>
    <col min="8" max="8" width="20.54296875" style="9" hidden="1" customWidth="1" outlineLevel="1"/>
    <col min="9" max="9" width="20.54296875" style="9" hidden="1" customWidth="1" outlineLevel="2"/>
    <col min="10" max="10" width="20.54296875" style="9" hidden="1" customWidth="1" outlineLevel="3"/>
    <col min="11" max="11" width="20.54296875" style="9" hidden="1" customWidth="1" outlineLevel="4"/>
    <col min="12" max="12" width="20.54296875" style="9" customWidth="1" collapsed="1"/>
    <col min="13" max="16384" width="8.7265625" style="9"/>
  </cols>
  <sheetData>
    <row r="1" spans="2:13" s="315" customFormat="1" x14ac:dyDescent="0.3">
      <c r="B1" s="488"/>
    </row>
    <row r="2" spans="2:13" s="315" customFormat="1" ht="15.5" x14ac:dyDescent="0.3">
      <c r="B2" s="488"/>
      <c r="C2" s="312" t="s">
        <v>527</v>
      </c>
      <c r="D2" s="312"/>
      <c r="E2" s="324" t="s">
        <v>141</v>
      </c>
    </row>
    <row r="3" spans="2:13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M3" s="324"/>
    </row>
    <row r="4" spans="2:13" s="315" customFormat="1" x14ac:dyDescent="0.3">
      <c r="B4" s="650">
        <f>'Key inputs'!C31</f>
        <v>2024</v>
      </c>
      <c r="C4" s="651"/>
      <c r="D4" s="419"/>
      <c r="E4" s="346" t="str">
        <f>'Key inputs'!C32</f>
        <v>2024 UY</v>
      </c>
      <c r="F4" s="345" t="str">
        <f>'Key inputs'!D32</f>
        <v>2023 UY</v>
      </c>
      <c r="G4" s="345" t="str">
        <f>'Key inputs'!E32</f>
        <v>2022 UY</v>
      </c>
      <c r="H4" s="345" t="str">
        <f>LEFT(G4,4)-1&amp;" UY"</f>
        <v>2021 UY</v>
      </c>
      <c r="I4" s="345" t="str">
        <f t="shared" ref="I4:K4" si="0">LEFT(H4,4)-1&amp;" UY"</f>
        <v>2020 UY</v>
      </c>
      <c r="J4" s="345" t="str">
        <f t="shared" si="0"/>
        <v>2019 UY</v>
      </c>
      <c r="K4" s="345" t="str">
        <f t="shared" si="0"/>
        <v>2018 UY</v>
      </c>
      <c r="L4" s="327" t="s">
        <v>46</v>
      </c>
    </row>
    <row r="5" spans="2:13" s="315" customFormat="1" x14ac:dyDescent="0.3">
      <c r="B5" s="654"/>
      <c r="C5" s="653"/>
      <c r="D5" s="321" t="s">
        <v>144</v>
      </c>
      <c r="E5" s="330" t="s">
        <v>145</v>
      </c>
      <c r="F5" s="331" t="s">
        <v>146</v>
      </c>
      <c r="G5" s="331" t="s">
        <v>147</v>
      </c>
      <c r="H5" s="331" t="s">
        <v>148</v>
      </c>
      <c r="I5" s="331" t="s">
        <v>149</v>
      </c>
      <c r="J5" s="331" t="s">
        <v>150</v>
      </c>
      <c r="K5" s="331" t="s">
        <v>151</v>
      </c>
      <c r="L5" s="333" t="s">
        <v>152</v>
      </c>
    </row>
    <row r="6" spans="2:13" x14ac:dyDescent="0.3">
      <c r="B6" s="509"/>
      <c r="C6" s="477" t="s">
        <v>528</v>
      </c>
      <c r="D6" s="451"/>
      <c r="E6" s="61"/>
      <c r="F6" s="61"/>
      <c r="G6" s="61"/>
      <c r="H6" s="61"/>
      <c r="I6" s="61"/>
      <c r="J6" s="61"/>
      <c r="K6" s="61"/>
      <c r="L6" s="74"/>
    </row>
    <row r="7" spans="2:13" ht="14.5" x14ac:dyDescent="0.3">
      <c r="B7" s="509"/>
      <c r="C7" s="478" t="s">
        <v>529</v>
      </c>
      <c r="D7" s="252"/>
      <c r="E7" s="71"/>
      <c r="F7" s="71"/>
      <c r="G7" s="71"/>
      <c r="H7" s="71"/>
      <c r="I7" s="71"/>
      <c r="J7" s="71"/>
      <c r="K7" s="71"/>
      <c r="L7" s="73"/>
    </row>
    <row r="8" spans="2:13" x14ac:dyDescent="0.3">
      <c r="B8" s="489">
        <v>1</v>
      </c>
      <c r="C8" s="476" t="s">
        <v>528</v>
      </c>
      <c r="D8" s="257" t="s">
        <v>530</v>
      </c>
      <c r="E8" s="116"/>
      <c r="F8" s="116"/>
      <c r="G8" s="116"/>
      <c r="H8" s="116"/>
      <c r="I8" s="116"/>
      <c r="J8" s="116"/>
      <c r="K8" s="116"/>
      <c r="L8" s="197">
        <f>SUM(E8:K8)</f>
        <v>0</v>
      </c>
    </row>
    <row r="9" spans="2:13" x14ac:dyDescent="0.3">
      <c r="B9" s="489">
        <v>2</v>
      </c>
      <c r="C9" s="161" t="s">
        <v>531</v>
      </c>
      <c r="D9" s="257" t="s">
        <v>530</v>
      </c>
      <c r="E9" s="116"/>
      <c r="F9" s="116"/>
      <c r="G9" s="116"/>
      <c r="H9" s="137"/>
      <c r="I9" s="137"/>
      <c r="J9" s="137"/>
      <c r="K9" s="137"/>
      <c r="L9" s="197">
        <f>SUM(E9:K9)</f>
        <v>0</v>
      </c>
    </row>
    <row r="10" spans="2:13" ht="14.5" x14ac:dyDescent="0.3">
      <c r="B10" s="489"/>
      <c r="C10" s="479" t="s">
        <v>532</v>
      </c>
      <c r="D10" s="252"/>
      <c r="E10" s="61"/>
      <c r="F10" s="61"/>
      <c r="G10" s="61"/>
      <c r="H10" s="61"/>
      <c r="I10" s="61"/>
      <c r="J10" s="61"/>
      <c r="K10" s="61"/>
      <c r="L10" s="74"/>
    </row>
    <row r="11" spans="2:13" x14ac:dyDescent="0.3">
      <c r="B11" s="489">
        <v>3</v>
      </c>
      <c r="C11" s="161" t="s">
        <v>528</v>
      </c>
      <c r="D11" s="257" t="s">
        <v>533</v>
      </c>
      <c r="E11" s="116"/>
      <c r="F11" s="116"/>
      <c r="G11" s="116"/>
      <c r="H11" s="116"/>
      <c r="I11" s="116"/>
      <c r="J11" s="116"/>
      <c r="K11" s="116"/>
      <c r="L11" s="197">
        <f>SUM(E11:K11)</f>
        <v>0</v>
      </c>
    </row>
    <row r="12" spans="2:13" x14ac:dyDescent="0.3">
      <c r="B12" s="489">
        <v>4</v>
      </c>
      <c r="C12" s="161" t="s">
        <v>531</v>
      </c>
      <c r="D12" s="257" t="s">
        <v>533</v>
      </c>
      <c r="E12" s="113"/>
      <c r="F12" s="113"/>
      <c r="G12" s="113"/>
      <c r="H12" s="113"/>
      <c r="I12" s="113"/>
      <c r="J12" s="113"/>
      <c r="K12" s="113"/>
      <c r="L12" s="198">
        <f t="shared" ref="L12:L37" si="1">SUM(E12:K12)</f>
        <v>0</v>
      </c>
    </row>
    <row r="13" spans="2:13" ht="14.5" x14ac:dyDescent="0.3">
      <c r="B13" s="489"/>
      <c r="C13" s="479" t="s">
        <v>534</v>
      </c>
      <c r="D13" s="252"/>
      <c r="E13" s="61"/>
      <c r="F13" s="61"/>
      <c r="G13" s="61"/>
      <c r="H13" s="61"/>
      <c r="I13" s="61"/>
      <c r="J13" s="61"/>
      <c r="K13" s="61"/>
      <c r="L13" s="74"/>
    </row>
    <row r="14" spans="2:13" x14ac:dyDescent="0.3">
      <c r="B14" s="489">
        <v>5</v>
      </c>
      <c r="C14" s="161" t="s">
        <v>528</v>
      </c>
      <c r="D14" s="257" t="s">
        <v>535</v>
      </c>
      <c r="E14" s="116"/>
      <c r="F14" s="116"/>
      <c r="G14" s="116"/>
      <c r="H14" s="116"/>
      <c r="I14" s="116"/>
      <c r="J14" s="116"/>
      <c r="K14" s="116"/>
      <c r="L14" s="197">
        <f t="shared" si="1"/>
        <v>0</v>
      </c>
    </row>
    <row r="15" spans="2:13" x14ac:dyDescent="0.3">
      <c r="B15" s="489">
        <v>6</v>
      </c>
      <c r="C15" s="161" t="s">
        <v>531</v>
      </c>
      <c r="D15" s="257" t="s">
        <v>535</v>
      </c>
      <c r="E15" s="113"/>
      <c r="F15" s="113"/>
      <c r="G15" s="113"/>
      <c r="H15" s="113"/>
      <c r="I15" s="113"/>
      <c r="J15" s="113"/>
      <c r="K15" s="113"/>
      <c r="L15" s="198">
        <f t="shared" si="1"/>
        <v>0</v>
      </c>
    </row>
    <row r="16" spans="2:13" x14ac:dyDescent="0.3">
      <c r="B16" s="489"/>
      <c r="C16" s="161"/>
      <c r="D16" s="388"/>
      <c r="E16" s="61"/>
      <c r="F16" s="61"/>
      <c r="G16" s="61"/>
      <c r="H16" s="61"/>
      <c r="I16" s="61"/>
      <c r="J16" s="61"/>
      <c r="K16" s="61"/>
      <c r="L16" s="74"/>
    </row>
    <row r="17" spans="2:12" x14ac:dyDescent="0.3">
      <c r="B17" s="489">
        <v>7</v>
      </c>
      <c r="C17" s="480" t="s">
        <v>536</v>
      </c>
      <c r="D17" s="449" t="s">
        <v>537</v>
      </c>
      <c r="E17" s="453"/>
      <c r="F17" s="137"/>
      <c r="G17" s="137"/>
      <c r="H17" s="137"/>
      <c r="I17" s="137"/>
      <c r="J17" s="137"/>
      <c r="K17" s="137"/>
      <c r="L17" s="199">
        <f t="shared" si="1"/>
        <v>0</v>
      </c>
    </row>
    <row r="18" spans="2:12" x14ac:dyDescent="0.3">
      <c r="B18" s="509"/>
      <c r="C18" s="477" t="s">
        <v>538</v>
      </c>
      <c r="D18" s="256"/>
      <c r="E18" s="69"/>
      <c r="F18" s="69"/>
      <c r="G18" s="69"/>
      <c r="H18" s="69"/>
      <c r="I18" s="69"/>
      <c r="J18" s="69"/>
      <c r="K18" s="69"/>
      <c r="L18" s="72"/>
    </row>
    <row r="19" spans="2:12" ht="14.5" x14ac:dyDescent="0.3">
      <c r="B19" s="489"/>
      <c r="C19" s="481" t="s">
        <v>539</v>
      </c>
      <c r="D19" s="436"/>
      <c r="E19" s="71"/>
      <c r="F19" s="71"/>
      <c r="G19" s="71"/>
      <c r="H19" s="71"/>
      <c r="I19" s="71"/>
      <c r="J19" s="71"/>
      <c r="K19" s="71"/>
      <c r="L19" s="73"/>
    </row>
    <row r="20" spans="2:12" x14ac:dyDescent="0.3">
      <c r="B20" s="489">
        <v>8</v>
      </c>
      <c r="C20" s="161" t="s">
        <v>540</v>
      </c>
      <c r="D20" s="257" t="s">
        <v>541</v>
      </c>
      <c r="E20" s="116"/>
      <c r="F20" s="116"/>
      <c r="G20" s="116"/>
      <c r="H20" s="116"/>
      <c r="I20" s="116"/>
      <c r="J20" s="116"/>
      <c r="K20" s="116"/>
      <c r="L20" s="197">
        <f t="shared" si="1"/>
        <v>0</v>
      </c>
    </row>
    <row r="21" spans="2:12" x14ac:dyDescent="0.3">
      <c r="B21" s="489">
        <v>9</v>
      </c>
      <c r="C21" s="161" t="s">
        <v>542</v>
      </c>
      <c r="D21" s="257" t="s">
        <v>541</v>
      </c>
      <c r="E21" s="116"/>
      <c r="F21" s="116"/>
      <c r="G21" s="116"/>
      <c r="H21" s="110"/>
      <c r="I21" s="110"/>
      <c r="J21" s="110"/>
      <c r="K21" s="110"/>
      <c r="L21" s="191">
        <f t="shared" si="1"/>
        <v>0</v>
      </c>
    </row>
    <row r="22" spans="2:12" x14ac:dyDescent="0.3">
      <c r="B22" s="489">
        <v>10</v>
      </c>
      <c r="C22" s="161" t="s">
        <v>543</v>
      </c>
      <c r="D22" s="257" t="s">
        <v>541</v>
      </c>
      <c r="E22" s="110"/>
      <c r="F22" s="110"/>
      <c r="G22" s="110"/>
      <c r="H22" s="110"/>
      <c r="I22" s="110"/>
      <c r="J22" s="110"/>
      <c r="K22" s="110"/>
      <c r="L22" s="191">
        <f t="shared" si="1"/>
        <v>0</v>
      </c>
    </row>
    <row r="23" spans="2:12" x14ac:dyDescent="0.3">
      <c r="B23" s="489">
        <v>11</v>
      </c>
      <c r="C23" s="161" t="s">
        <v>544</v>
      </c>
      <c r="D23" s="257" t="s">
        <v>541</v>
      </c>
      <c r="E23" s="116"/>
      <c r="F23" s="116"/>
      <c r="G23" s="116"/>
      <c r="H23" s="110"/>
      <c r="I23" s="110"/>
      <c r="J23" s="110"/>
      <c r="K23" s="110"/>
      <c r="L23" s="191">
        <f t="shared" si="1"/>
        <v>0</v>
      </c>
    </row>
    <row r="24" spans="2:12" x14ac:dyDescent="0.3">
      <c r="B24" s="489">
        <v>12</v>
      </c>
      <c r="C24" s="161" t="s">
        <v>545</v>
      </c>
      <c r="D24" s="257" t="s">
        <v>541</v>
      </c>
      <c r="E24" s="113"/>
      <c r="F24" s="113"/>
      <c r="G24" s="113"/>
      <c r="H24" s="113"/>
      <c r="I24" s="113"/>
      <c r="J24" s="113"/>
      <c r="K24" s="113"/>
      <c r="L24" s="198">
        <f t="shared" si="1"/>
        <v>0</v>
      </c>
    </row>
    <row r="25" spans="2:12" ht="14.5" x14ac:dyDescent="0.3">
      <c r="B25" s="489"/>
      <c r="C25" s="479" t="s">
        <v>534</v>
      </c>
      <c r="D25" s="252"/>
      <c r="E25" s="61"/>
      <c r="F25" s="61"/>
      <c r="G25" s="61"/>
      <c r="H25" s="61"/>
      <c r="I25" s="61"/>
      <c r="J25" s="61"/>
      <c r="K25" s="61"/>
      <c r="L25" s="74"/>
    </row>
    <row r="26" spans="2:12" x14ac:dyDescent="0.3">
      <c r="B26" s="489">
        <v>13</v>
      </c>
      <c r="C26" s="161" t="s">
        <v>540</v>
      </c>
      <c r="D26" s="257" t="s">
        <v>546</v>
      </c>
      <c r="E26" s="116"/>
      <c r="F26" s="116"/>
      <c r="G26" s="116"/>
      <c r="H26" s="116"/>
      <c r="I26" s="116"/>
      <c r="J26" s="116"/>
      <c r="K26" s="116"/>
      <c r="L26" s="197">
        <f t="shared" si="1"/>
        <v>0</v>
      </c>
    </row>
    <row r="27" spans="2:12" x14ac:dyDescent="0.3">
      <c r="B27" s="489">
        <v>14</v>
      </c>
      <c r="C27" s="161" t="s">
        <v>542</v>
      </c>
      <c r="D27" s="143" t="s">
        <v>546</v>
      </c>
      <c r="E27" s="110"/>
      <c r="F27" s="110"/>
      <c r="G27" s="110"/>
      <c r="H27" s="110"/>
      <c r="I27" s="110"/>
      <c r="J27" s="110"/>
      <c r="K27" s="110"/>
      <c r="L27" s="191">
        <f t="shared" si="1"/>
        <v>0</v>
      </c>
    </row>
    <row r="28" spans="2:12" x14ac:dyDescent="0.3">
      <c r="B28" s="489">
        <v>15</v>
      </c>
      <c r="C28" s="161" t="s">
        <v>543</v>
      </c>
      <c r="D28" s="143" t="s">
        <v>546</v>
      </c>
      <c r="E28" s="110"/>
      <c r="F28" s="110"/>
      <c r="G28" s="110"/>
      <c r="H28" s="110"/>
      <c r="I28" s="110"/>
      <c r="J28" s="110"/>
      <c r="K28" s="110"/>
      <c r="L28" s="191">
        <f t="shared" si="1"/>
        <v>0</v>
      </c>
    </row>
    <row r="29" spans="2:12" x14ac:dyDescent="0.3">
      <c r="B29" s="489">
        <v>16</v>
      </c>
      <c r="C29" s="161" t="s">
        <v>544</v>
      </c>
      <c r="D29" s="143" t="s">
        <v>546</v>
      </c>
      <c r="E29" s="110"/>
      <c r="F29" s="110"/>
      <c r="G29" s="110"/>
      <c r="H29" s="110"/>
      <c r="I29" s="110"/>
      <c r="J29" s="110"/>
      <c r="K29" s="110"/>
      <c r="L29" s="191">
        <f t="shared" si="1"/>
        <v>0</v>
      </c>
    </row>
    <row r="30" spans="2:12" x14ac:dyDescent="0.3">
      <c r="B30" s="489">
        <v>17</v>
      </c>
      <c r="C30" s="161" t="s">
        <v>545</v>
      </c>
      <c r="D30" s="449" t="s">
        <v>546</v>
      </c>
      <c r="E30" s="113"/>
      <c r="F30" s="113"/>
      <c r="G30" s="113"/>
      <c r="H30" s="113"/>
      <c r="I30" s="113"/>
      <c r="J30" s="113"/>
      <c r="K30" s="113"/>
      <c r="L30" s="198">
        <f t="shared" si="1"/>
        <v>0</v>
      </c>
    </row>
    <row r="31" spans="2:12" x14ac:dyDescent="0.3">
      <c r="B31" s="489"/>
      <c r="C31" s="482" t="s">
        <v>547</v>
      </c>
      <c r="D31" s="221"/>
      <c r="E31" s="61"/>
      <c r="F31" s="61"/>
      <c r="G31" s="61"/>
      <c r="H31" s="61"/>
      <c r="I31" s="61"/>
      <c r="J31" s="61"/>
      <c r="K31" s="61"/>
      <c r="L31" s="74"/>
    </row>
    <row r="32" spans="2:12" x14ac:dyDescent="0.3">
      <c r="B32" s="489">
        <v>18</v>
      </c>
      <c r="C32" s="161" t="s">
        <v>548</v>
      </c>
      <c r="D32" s="257" t="s">
        <v>549</v>
      </c>
      <c r="E32" s="116"/>
      <c r="F32" s="116"/>
      <c r="G32" s="116"/>
      <c r="H32" s="116"/>
      <c r="I32" s="116"/>
      <c r="J32" s="116"/>
      <c r="K32" s="116"/>
      <c r="L32" s="197">
        <f t="shared" si="1"/>
        <v>0</v>
      </c>
    </row>
    <row r="33" spans="2:12" x14ac:dyDescent="0.3">
      <c r="B33" s="489">
        <v>19</v>
      </c>
      <c r="C33" s="161" t="s">
        <v>550</v>
      </c>
      <c r="D33" s="143" t="s">
        <v>549</v>
      </c>
      <c r="E33" s="110"/>
      <c r="F33" s="110"/>
      <c r="G33" s="110"/>
      <c r="H33" s="110"/>
      <c r="I33" s="110"/>
      <c r="J33" s="110"/>
      <c r="K33" s="110"/>
      <c r="L33" s="191">
        <f t="shared" si="1"/>
        <v>0</v>
      </c>
    </row>
    <row r="34" spans="2:12" x14ac:dyDescent="0.3">
      <c r="B34" s="489">
        <v>20</v>
      </c>
      <c r="C34" s="161" t="s">
        <v>551</v>
      </c>
      <c r="D34" s="143" t="s">
        <v>549</v>
      </c>
      <c r="E34" s="110"/>
      <c r="F34" s="110"/>
      <c r="G34" s="110"/>
      <c r="H34" s="110"/>
      <c r="I34" s="110"/>
      <c r="J34" s="110"/>
      <c r="K34" s="110"/>
      <c r="L34" s="191">
        <f t="shared" si="1"/>
        <v>0</v>
      </c>
    </row>
    <row r="35" spans="2:12" x14ac:dyDescent="0.3">
      <c r="B35" s="489">
        <v>21</v>
      </c>
      <c r="C35" s="161" t="s">
        <v>552</v>
      </c>
      <c r="D35" s="143" t="s">
        <v>553</v>
      </c>
      <c r="E35" s="116"/>
      <c r="F35" s="116"/>
      <c r="G35" s="116"/>
      <c r="H35" s="110"/>
      <c r="I35" s="110"/>
      <c r="J35" s="110"/>
      <c r="K35" s="110"/>
      <c r="L35" s="191">
        <f t="shared" si="1"/>
        <v>0</v>
      </c>
    </row>
    <row r="36" spans="2:12" x14ac:dyDescent="0.3">
      <c r="B36" s="489">
        <v>22</v>
      </c>
      <c r="C36" s="483" t="s">
        <v>242</v>
      </c>
      <c r="D36" s="144" t="s">
        <v>554</v>
      </c>
      <c r="E36" s="169">
        <f t="shared" ref="E36:K36" si="2">SUM(E6:E35)</f>
        <v>0</v>
      </c>
      <c r="F36" s="169">
        <f t="shared" si="2"/>
        <v>0</v>
      </c>
      <c r="G36" s="169">
        <f t="shared" si="2"/>
        <v>0</v>
      </c>
      <c r="H36" s="169">
        <f t="shared" si="2"/>
        <v>0</v>
      </c>
      <c r="I36" s="169">
        <f t="shared" si="2"/>
        <v>0</v>
      </c>
      <c r="J36" s="169">
        <f t="shared" si="2"/>
        <v>0</v>
      </c>
      <c r="K36" s="169">
        <f t="shared" si="2"/>
        <v>0</v>
      </c>
      <c r="L36" s="183">
        <f>SUM(E36:K36)</f>
        <v>0</v>
      </c>
    </row>
    <row r="37" spans="2:12" ht="14.5" thickBot="1" x14ac:dyDescent="0.35">
      <c r="B37" s="490">
        <v>23</v>
      </c>
      <c r="C37" s="266" t="s">
        <v>555</v>
      </c>
      <c r="D37" s="253" t="s">
        <v>556</v>
      </c>
      <c r="E37" s="138"/>
      <c r="F37" s="138"/>
      <c r="G37" s="138"/>
      <c r="H37" s="138"/>
      <c r="I37" s="138"/>
      <c r="J37" s="138"/>
      <c r="K37" s="138"/>
      <c r="L37" s="189">
        <f t="shared" si="1"/>
        <v>0</v>
      </c>
    </row>
    <row r="39" spans="2:12" s="315" customFormat="1" ht="15.5" x14ac:dyDescent="0.3">
      <c r="B39" s="488"/>
      <c r="C39" s="312" t="str">
        <f>LEFT(B41,4) &amp; " - Investment return "</f>
        <v>2023 - Investment return </v>
      </c>
      <c r="D39" s="312"/>
    </row>
    <row r="40" spans="2:12" s="315" customFormat="1" ht="15" thickBot="1" x14ac:dyDescent="0.35">
      <c r="B40" s="488"/>
      <c r="C40" s="313" t="str">
        <f>"Figures in thousands of "&amp;'Key inputs'!H26</f>
        <v>Figures in thousands of GBP</v>
      </c>
      <c r="D40" s="325"/>
    </row>
    <row r="41" spans="2:12" s="315" customFormat="1" x14ac:dyDescent="0.3">
      <c r="B41" s="650">
        <f>'Key inputs'!G31</f>
        <v>2023</v>
      </c>
      <c r="C41" s="651"/>
      <c r="D41" s="419"/>
      <c r="E41" s="345" t="str">
        <f>'Key inputs'!G32</f>
        <v>2023 UY</v>
      </c>
      <c r="F41" s="345" t="str">
        <f>'Key inputs'!H32</f>
        <v>2022 UY</v>
      </c>
      <c r="G41" s="345" t="str">
        <f>'Key inputs'!I32</f>
        <v>2021 UY</v>
      </c>
      <c r="H41" s="345" t="str">
        <f>LEFT(G41,4)-1&amp;" UY"</f>
        <v>2020 UY</v>
      </c>
      <c r="I41" s="363" t="str">
        <f t="shared" ref="I41:K41" si="3">LEFT(H41,4)-1&amp;" UY"</f>
        <v>2019 UY</v>
      </c>
      <c r="J41" s="368" t="str">
        <f t="shared" si="3"/>
        <v>2018 UY</v>
      </c>
      <c r="K41" s="368" t="str">
        <f t="shared" si="3"/>
        <v>2017 UY</v>
      </c>
      <c r="L41" s="368" t="s">
        <v>46</v>
      </c>
    </row>
    <row r="42" spans="2:12" s="315" customFormat="1" ht="14.5" thickBot="1" x14ac:dyDescent="0.35">
      <c r="B42" s="729"/>
      <c r="C42" s="730"/>
      <c r="D42" s="321" t="s">
        <v>144</v>
      </c>
      <c r="E42" s="370" t="s">
        <v>145</v>
      </c>
      <c r="F42" s="371" t="s">
        <v>146</v>
      </c>
      <c r="G42" s="371" t="s">
        <v>147</v>
      </c>
      <c r="H42" s="371" t="s">
        <v>148</v>
      </c>
      <c r="I42" s="371" t="s">
        <v>149</v>
      </c>
      <c r="J42" s="372" t="s">
        <v>150</v>
      </c>
      <c r="K42" s="372" t="s">
        <v>151</v>
      </c>
      <c r="L42" s="372" t="s">
        <v>152</v>
      </c>
    </row>
    <row r="43" spans="2:12" x14ac:dyDescent="0.3">
      <c r="B43" s="508"/>
      <c r="C43" s="484" t="s">
        <v>528</v>
      </c>
      <c r="D43" s="256"/>
      <c r="E43" s="254"/>
      <c r="F43" s="75"/>
      <c r="G43" s="75"/>
      <c r="H43" s="75"/>
      <c r="I43" s="75"/>
      <c r="J43" s="75"/>
      <c r="K43" s="75"/>
      <c r="L43" s="255"/>
    </row>
    <row r="44" spans="2:12" ht="14.5" x14ac:dyDescent="0.3">
      <c r="B44" s="489"/>
      <c r="C44" s="479" t="s">
        <v>529</v>
      </c>
      <c r="D44" s="252"/>
      <c r="E44" s="70"/>
      <c r="F44" s="71"/>
      <c r="G44" s="71"/>
      <c r="H44" s="71"/>
      <c r="I44" s="71"/>
      <c r="J44" s="71"/>
      <c r="K44" s="71"/>
      <c r="L44" s="73"/>
    </row>
    <row r="45" spans="2:12" x14ac:dyDescent="0.3">
      <c r="B45" s="489">
        <v>1</v>
      </c>
      <c r="C45" s="161" t="s">
        <v>528</v>
      </c>
      <c r="D45" s="257" t="s">
        <v>530</v>
      </c>
      <c r="E45" s="111"/>
      <c r="F45" s="111"/>
      <c r="G45" s="111"/>
      <c r="H45" s="111"/>
      <c r="I45" s="111"/>
      <c r="J45" s="111"/>
      <c r="K45" s="111"/>
      <c r="L45" s="197">
        <f>SUM(E45:K45)</f>
        <v>0</v>
      </c>
    </row>
    <row r="46" spans="2:12" x14ac:dyDescent="0.3">
      <c r="B46" s="489">
        <v>2</v>
      </c>
      <c r="C46" s="161" t="s">
        <v>531</v>
      </c>
      <c r="D46" s="452" t="s">
        <v>530</v>
      </c>
      <c r="E46" s="111"/>
      <c r="F46" s="111"/>
      <c r="G46" s="111"/>
      <c r="H46" s="111"/>
      <c r="I46" s="111"/>
      <c r="J46" s="111"/>
      <c r="K46" s="111"/>
      <c r="L46" s="197">
        <f>SUM(E46:K46)</f>
        <v>0</v>
      </c>
    </row>
    <row r="47" spans="2:12" ht="14.5" x14ac:dyDescent="0.3">
      <c r="B47" s="489"/>
      <c r="C47" s="479" t="s">
        <v>532</v>
      </c>
      <c r="D47" s="252"/>
      <c r="E47" s="61"/>
      <c r="F47" s="61"/>
      <c r="G47" s="61"/>
      <c r="H47" s="61"/>
      <c r="I47" s="61"/>
      <c r="J47" s="61"/>
      <c r="K47" s="61"/>
      <c r="L47" s="74"/>
    </row>
    <row r="48" spans="2:12" x14ac:dyDescent="0.3">
      <c r="B48" s="489">
        <v>3</v>
      </c>
      <c r="C48" s="161" t="s">
        <v>528</v>
      </c>
      <c r="D48" s="257" t="s">
        <v>533</v>
      </c>
      <c r="E48" s="111"/>
      <c r="F48" s="111"/>
      <c r="G48" s="111"/>
      <c r="H48" s="111"/>
      <c r="I48" s="111"/>
      <c r="J48" s="111"/>
      <c r="K48" s="111"/>
      <c r="L48" s="197">
        <f>SUM(E48:K48)</f>
        <v>0</v>
      </c>
    </row>
    <row r="49" spans="2:12" x14ac:dyDescent="0.3">
      <c r="B49" s="489">
        <v>4</v>
      </c>
      <c r="C49" s="161" t="s">
        <v>531</v>
      </c>
      <c r="D49" s="452" t="s">
        <v>533</v>
      </c>
      <c r="E49" s="111"/>
      <c r="F49" s="111"/>
      <c r="G49" s="111"/>
      <c r="H49" s="111"/>
      <c r="I49" s="111"/>
      <c r="J49" s="111"/>
      <c r="K49" s="111"/>
      <c r="L49" s="198">
        <f t="shared" ref="L49:L74" si="4">SUM(E49:K49)</f>
        <v>0</v>
      </c>
    </row>
    <row r="50" spans="2:12" ht="14.5" x14ac:dyDescent="0.3">
      <c r="B50" s="489"/>
      <c r="C50" s="479" t="s">
        <v>534</v>
      </c>
      <c r="D50" s="252"/>
      <c r="E50" s="61"/>
      <c r="F50" s="61"/>
      <c r="G50" s="61"/>
      <c r="H50" s="61"/>
      <c r="I50" s="61"/>
      <c r="J50" s="61"/>
      <c r="K50" s="61"/>
      <c r="L50" s="74"/>
    </row>
    <row r="51" spans="2:12" x14ac:dyDescent="0.3">
      <c r="B51" s="489">
        <v>5</v>
      </c>
      <c r="C51" s="161" t="s">
        <v>528</v>
      </c>
      <c r="D51" s="257" t="s">
        <v>535</v>
      </c>
      <c r="E51" s="111"/>
      <c r="F51" s="111"/>
      <c r="G51" s="111"/>
      <c r="H51" s="111"/>
      <c r="I51" s="111"/>
      <c r="J51" s="111"/>
      <c r="K51" s="111"/>
      <c r="L51" s="197">
        <f t="shared" si="4"/>
        <v>0</v>
      </c>
    </row>
    <row r="52" spans="2:12" x14ac:dyDescent="0.3">
      <c r="B52" s="489">
        <v>6</v>
      </c>
      <c r="C52" s="161" t="s">
        <v>531</v>
      </c>
      <c r="D52" s="452" t="s">
        <v>535</v>
      </c>
      <c r="E52" s="111"/>
      <c r="F52" s="111"/>
      <c r="G52" s="111"/>
      <c r="H52" s="111"/>
      <c r="I52" s="111"/>
      <c r="J52" s="111"/>
      <c r="K52" s="111"/>
      <c r="L52" s="198">
        <f t="shared" si="4"/>
        <v>0</v>
      </c>
    </row>
    <row r="53" spans="2:12" x14ac:dyDescent="0.3">
      <c r="B53" s="489"/>
      <c r="C53" s="161"/>
      <c r="D53" s="157"/>
      <c r="E53" s="61"/>
      <c r="F53" s="61"/>
      <c r="G53" s="61"/>
      <c r="H53" s="61"/>
      <c r="I53" s="61"/>
      <c r="J53" s="61"/>
      <c r="K53" s="61"/>
      <c r="L53" s="74"/>
    </row>
    <row r="54" spans="2:12" x14ac:dyDescent="0.3">
      <c r="B54" s="489">
        <v>7</v>
      </c>
      <c r="C54" s="161" t="s">
        <v>536</v>
      </c>
      <c r="D54" s="452" t="s">
        <v>537</v>
      </c>
      <c r="E54" s="111"/>
      <c r="F54" s="111"/>
      <c r="G54" s="111"/>
      <c r="H54" s="111"/>
      <c r="I54" s="111"/>
      <c r="J54" s="111"/>
      <c r="K54" s="111"/>
      <c r="L54" s="199">
        <f t="shared" si="4"/>
        <v>0</v>
      </c>
    </row>
    <row r="55" spans="2:12" x14ac:dyDescent="0.3">
      <c r="B55" s="489"/>
      <c r="C55" s="482" t="s">
        <v>538</v>
      </c>
      <c r="D55" s="256"/>
      <c r="E55" s="69"/>
      <c r="F55" s="69"/>
      <c r="G55" s="69"/>
      <c r="H55" s="69"/>
      <c r="I55" s="69"/>
      <c r="J55" s="69"/>
      <c r="K55" s="69"/>
      <c r="L55" s="72"/>
    </row>
    <row r="56" spans="2:12" ht="14.5" x14ac:dyDescent="0.3">
      <c r="B56" s="489"/>
      <c r="C56" s="479" t="s">
        <v>539</v>
      </c>
      <c r="D56" s="436"/>
      <c r="E56" s="71"/>
      <c r="F56" s="71"/>
      <c r="G56" s="71"/>
      <c r="H56" s="71"/>
      <c r="I56" s="71"/>
      <c r="J56" s="71"/>
      <c r="K56" s="71"/>
      <c r="L56" s="73"/>
    </row>
    <row r="57" spans="2:12" x14ac:dyDescent="0.3">
      <c r="B57" s="489">
        <v>8</v>
      </c>
      <c r="C57" s="161" t="s">
        <v>540</v>
      </c>
      <c r="D57" s="257" t="s">
        <v>541</v>
      </c>
      <c r="E57" s="111"/>
      <c r="F57" s="111"/>
      <c r="G57" s="111"/>
      <c r="H57" s="111"/>
      <c r="I57" s="111"/>
      <c r="J57" s="111"/>
      <c r="K57" s="111"/>
      <c r="L57" s="197">
        <f t="shared" si="4"/>
        <v>0</v>
      </c>
    </row>
    <row r="58" spans="2:12" x14ac:dyDescent="0.3">
      <c r="B58" s="489">
        <v>9</v>
      </c>
      <c r="C58" s="161" t="s">
        <v>542</v>
      </c>
      <c r="D58" s="257" t="s">
        <v>541</v>
      </c>
      <c r="E58" s="111"/>
      <c r="F58" s="111"/>
      <c r="G58" s="111"/>
      <c r="H58" s="111"/>
      <c r="I58" s="111"/>
      <c r="J58" s="111"/>
      <c r="K58" s="111"/>
      <c r="L58" s="191">
        <f t="shared" si="4"/>
        <v>0</v>
      </c>
    </row>
    <row r="59" spans="2:12" x14ac:dyDescent="0.3">
      <c r="B59" s="489">
        <v>10</v>
      </c>
      <c r="C59" s="161" t="s">
        <v>543</v>
      </c>
      <c r="D59" s="257" t="s">
        <v>541</v>
      </c>
      <c r="E59" s="111"/>
      <c r="F59" s="111"/>
      <c r="G59" s="111"/>
      <c r="H59" s="111"/>
      <c r="I59" s="111"/>
      <c r="J59" s="111"/>
      <c r="K59" s="111"/>
      <c r="L59" s="191">
        <f t="shared" si="4"/>
        <v>0</v>
      </c>
    </row>
    <row r="60" spans="2:12" x14ac:dyDescent="0.3">
      <c r="B60" s="489">
        <v>11</v>
      </c>
      <c r="C60" s="161" t="s">
        <v>544</v>
      </c>
      <c r="D60" s="257" t="s">
        <v>541</v>
      </c>
      <c r="E60" s="111"/>
      <c r="F60" s="111"/>
      <c r="G60" s="111"/>
      <c r="H60" s="111"/>
      <c r="I60" s="111"/>
      <c r="J60" s="111"/>
      <c r="K60" s="111"/>
      <c r="L60" s="191">
        <f t="shared" si="4"/>
        <v>0</v>
      </c>
    </row>
    <row r="61" spans="2:12" x14ac:dyDescent="0.3">
      <c r="B61" s="489">
        <v>12</v>
      </c>
      <c r="C61" s="161" t="s">
        <v>545</v>
      </c>
      <c r="D61" s="452" t="s">
        <v>541</v>
      </c>
      <c r="E61" s="111"/>
      <c r="F61" s="111"/>
      <c r="G61" s="111"/>
      <c r="H61" s="111"/>
      <c r="I61" s="111"/>
      <c r="J61" s="111"/>
      <c r="K61" s="111"/>
      <c r="L61" s="198">
        <f t="shared" si="4"/>
        <v>0</v>
      </c>
    </row>
    <row r="62" spans="2:12" ht="14.5" x14ac:dyDescent="0.3">
      <c r="B62" s="489"/>
      <c r="C62" s="479" t="s">
        <v>534</v>
      </c>
      <c r="D62" s="252"/>
      <c r="E62" s="61"/>
      <c r="F62" s="61"/>
      <c r="G62" s="61"/>
      <c r="H62" s="61"/>
      <c r="I62" s="61"/>
      <c r="J62" s="61"/>
      <c r="K62" s="61"/>
      <c r="L62" s="74"/>
    </row>
    <row r="63" spans="2:12" x14ac:dyDescent="0.3">
      <c r="B63" s="489">
        <v>13</v>
      </c>
      <c r="C63" s="161" t="s">
        <v>540</v>
      </c>
      <c r="D63" s="257" t="s">
        <v>546</v>
      </c>
      <c r="E63" s="111"/>
      <c r="F63" s="111"/>
      <c r="G63" s="111"/>
      <c r="H63" s="111"/>
      <c r="I63" s="111"/>
      <c r="J63" s="111"/>
      <c r="K63" s="111"/>
      <c r="L63" s="197">
        <f t="shared" si="4"/>
        <v>0</v>
      </c>
    </row>
    <row r="64" spans="2:12" x14ac:dyDescent="0.3">
      <c r="B64" s="489">
        <v>14</v>
      </c>
      <c r="C64" s="161" t="s">
        <v>542</v>
      </c>
      <c r="D64" s="143" t="s">
        <v>546</v>
      </c>
      <c r="E64" s="111"/>
      <c r="F64" s="111"/>
      <c r="G64" s="111"/>
      <c r="H64" s="111"/>
      <c r="I64" s="111"/>
      <c r="J64" s="111"/>
      <c r="K64" s="111"/>
      <c r="L64" s="191">
        <f t="shared" si="4"/>
        <v>0</v>
      </c>
    </row>
    <row r="65" spans="2:12" x14ac:dyDescent="0.3">
      <c r="B65" s="489">
        <v>15</v>
      </c>
      <c r="C65" s="161" t="s">
        <v>543</v>
      </c>
      <c r="D65" s="143" t="s">
        <v>546</v>
      </c>
      <c r="E65" s="111"/>
      <c r="F65" s="111"/>
      <c r="G65" s="111"/>
      <c r="H65" s="111"/>
      <c r="I65" s="111"/>
      <c r="J65" s="111"/>
      <c r="K65" s="111"/>
      <c r="L65" s="191">
        <f t="shared" si="4"/>
        <v>0</v>
      </c>
    </row>
    <row r="66" spans="2:12" x14ac:dyDescent="0.3">
      <c r="B66" s="489">
        <v>16</v>
      </c>
      <c r="C66" s="161" t="s">
        <v>544</v>
      </c>
      <c r="D66" s="143" t="s">
        <v>546</v>
      </c>
      <c r="E66" s="111"/>
      <c r="F66" s="111"/>
      <c r="G66" s="111"/>
      <c r="H66" s="111"/>
      <c r="I66" s="111"/>
      <c r="J66" s="111"/>
      <c r="K66" s="111"/>
      <c r="L66" s="191">
        <f t="shared" si="4"/>
        <v>0</v>
      </c>
    </row>
    <row r="67" spans="2:12" x14ac:dyDescent="0.3">
      <c r="B67" s="489">
        <v>17</v>
      </c>
      <c r="C67" s="161" t="s">
        <v>545</v>
      </c>
      <c r="D67" s="449" t="s">
        <v>546</v>
      </c>
      <c r="E67" s="111"/>
      <c r="F67" s="111"/>
      <c r="G67" s="111"/>
      <c r="H67" s="111"/>
      <c r="I67" s="111"/>
      <c r="J67" s="111"/>
      <c r="K67" s="111"/>
      <c r="L67" s="198">
        <f t="shared" si="4"/>
        <v>0</v>
      </c>
    </row>
    <row r="68" spans="2:12" x14ac:dyDescent="0.3">
      <c r="B68" s="489"/>
      <c r="C68" s="482" t="s">
        <v>547</v>
      </c>
      <c r="D68" s="221"/>
      <c r="E68" s="61"/>
      <c r="F68" s="61"/>
      <c r="G68" s="61"/>
      <c r="H68" s="61"/>
      <c r="I68" s="61"/>
      <c r="J68" s="61"/>
      <c r="K68" s="61"/>
      <c r="L68" s="74"/>
    </row>
    <row r="69" spans="2:12" x14ac:dyDescent="0.3">
      <c r="B69" s="489">
        <v>18</v>
      </c>
      <c r="C69" s="161" t="s">
        <v>548</v>
      </c>
      <c r="D69" s="257" t="s">
        <v>549</v>
      </c>
      <c r="E69" s="111"/>
      <c r="F69" s="111"/>
      <c r="G69" s="111"/>
      <c r="H69" s="111"/>
      <c r="I69" s="111"/>
      <c r="J69" s="111"/>
      <c r="K69" s="111"/>
      <c r="L69" s="197">
        <f t="shared" si="4"/>
        <v>0</v>
      </c>
    </row>
    <row r="70" spans="2:12" x14ac:dyDescent="0.3">
      <c r="B70" s="489">
        <v>19</v>
      </c>
      <c r="C70" s="161" t="s">
        <v>550</v>
      </c>
      <c r="D70" s="143" t="s">
        <v>549</v>
      </c>
      <c r="E70" s="111"/>
      <c r="F70" s="111"/>
      <c r="G70" s="111"/>
      <c r="H70" s="111"/>
      <c r="I70" s="111"/>
      <c r="J70" s="111"/>
      <c r="K70" s="111"/>
      <c r="L70" s="191">
        <f t="shared" si="4"/>
        <v>0</v>
      </c>
    </row>
    <row r="71" spans="2:12" x14ac:dyDescent="0.3">
      <c r="B71" s="489">
        <v>20</v>
      </c>
      <c r="C71" s="161" t="s">
        <v>551</v>
      </c>
      <c r="D71" s="143" t="s">
        <v>549</v>
      </c>
      <c r="E71" s="111"/>
      <c r="F71" s="111"/>
      <c r="G71" s="111"/>
      <c r="H71" s="111"/>
      <c r="I71" s="111"/>
      <c r="J71" s="111"/>
      <c r="K71" s="111"/>
      <c r="L71" s="191">
        <f t="shared" si="4"/>
        <v>0</v>
      </c>
    </row>
    <row r="72" spans="2:12" x14ac:dyDescent="0.3">
      <c r="B72" s="489">
        <v>21</v>
      </c>
      <c r="C72" s="161" t="s">
        <v>552</v>
      </c>
      <c r="D72" s="143" t="s">
        <v>553</v>
      </c>
      <c r="E72" s="111"/>
      <c r="F72" s="111"/>
      <c r="G72" s="111"/>
      <c r="H72" s="111"/>
      <c r="I72" s="111"/>
      <c r="J72" s="111"/>
      <c r="K72" s="111"/>
      <c r="L72" s="191">
        <f t="shared" si="4"/>
        <v>0</v>
      </c>
    </row>
    <row r="73" spans="2:12" x14ac:dyDescent="0.3">
      <c r="B73" s="489">
        <v>22</v>
      </c>
      <c r="C73" s="483" t="s">
        <v>242</v>
      </c>
      <c r="D73" s="144" t="s">
        <v>554</v>
      </c>
      <c r="E73" s="169">
        <f t="shared" ref="E73:J73" si="5">SUM(E43:E72)</f>
        <v>0</v>
      </c>
      <c r="F73" s="169">
        <f t="shared" si="5"/>
        <v>0</v>
      </c>
      <c r="G73" s="169">
        <f t="shared" si="5"/>
        <v>0</v>
      </c>
      <c r="H73" s="169">
        <f t="shared" si="5"/>
        <v>0</v>
      </c>
      <c r="I73" s="169">
        <f t="shared" si="5"/>
        <v>0</v>
      </c>
      <c r="J73" s="169">
        <f t="shared" si="5"/>
        <v>0</v>
      </c>
      <c r="K73" s="169">
        <f t="shared" ref="K73" si="6">SUM(K43:K72)</f>
        <v>0</v>
      </c>
      <c r="L73" s="183">
        <f>SUM(E73:K73)</f>
        <v>0</v>
      </c>
    </row>
    <row r="74" spans="2:12" ht="14.5" thickBot="1" x14ac:dyDescent="0.35">
      <c r="B74" s="490">
        <v>23</v>
      </c>
      <c r="C74" s="266" t="s">
        <v>555</v>
      </c>
      <c r="D74" s="253" t="s">
        <v>556</v>
      </c>
      <c r="E74" s="139"/>
      <c r="F74" s="139"/>
      <c r="G74" s="139"/>
      <c r="H74" s="139"/>
      <c r="I74" s="139"/>
      <c r="J74" s="139"/>
      <c r="K74" s="139"/>
      <c r="L74" s="189">
        <f t="shared" si="4"/>
        <v>0</v>
      </c>
    </row>
  </sheetData>
  <sheetProtection algorithmName="SHA-512" hashValue="PQVJ3e74KrdiFdUTkMe0XhMLIUncKHjGRHwq4EIDCSU/+KVt2F/JdmBGtp+nF1C74Ar9PHICepKgLz88HZ6Jog==" saltValue="580KLoYqrZ7wVGTu7rt+ig==" spinCount="100000" sheet="1" formatCells="0" formatColumns="0" formatRows="0"/>
  <mergeCells count="2">
    <mergeCell ref="B4:C5"/>
    <mergeCell ref="B41:C42"/>
  </mergeCells>
  <hyperlinks>
    <hyperlink ref="E2" location="Content!A1" display="&lt;&lt;&lt; Back to ToC" xr:uid="{7FCF2989-2C86-4B83-940B-D493166DA37C}"/>
  </hyperlinks>
  <pageMargins left="0.7" right="0.7" top="0.75" bottom="0.75" header="0.3" footer="0.3"/>
  <pageSetup paperSize="9" scale="82" fitToHeight="0" orientation="landscape" r:id="rId1"/>
  <headerFooter>
    <oddFooter>&amp;C_x000D_&amp;1#&amp;"Calibri"&amp;10&amp;K000000 Classification: Unclassified</oddFooter>
  </headerFooter>
  <rowBreaks count="1" manualBreakCount="1">
    <brk id="38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A863-12C6-4020-9745-BD887BC49354}">
  <dimension ref="B1:L106"/>
  <sheetViews>
    <sheetView showGridLines="0" zoomScale="70" zoomScaleNormal="70" workbookViewId="0">
      <selection activeCell="K7" sqref="K7:L14"/>
    </sheetView>
  </sheetViews>
  <sheetFormatPr defaultColWidth="8.7265625" defaultRowHeight="14" outlineLevelRow="1" outlineLevelCol="1" x14ac:dyDescent="0.3"/>
  <cols>
    <col min="1" max="1" width="3.7265625" style="9" customWidth="1"/>
    <col min="2" max="2" width="2.1796875" style="493" customWidth="1"/>
    <col min="3" max="3" width="61.54296875" style="9" bestFit="1" customWidth="1"/>
    <col min="4" max="4" width="24.453125" style="9" hidden="1" customWidth="1" outlineLevel="1"/>
    <col min="5" max="5" width="20.54296875" style="9" customWidth="1" collapsed="1"/>
    <col min="6" max="7" width="20.54296875" style="9" customWidth="1"/>
    <col min="8" max="8" width="3.453125" style="493" customWidth="1"/>
    <col min="9" max="9" width="68.26953125" style="9" bestFit="1" customWidth="1"/>
    <col min="10" max="10" width="24.453125" style="9" hidden="1" customWidth="1" outlineLevel="1"/>
    <col min="11" max="11" width="20.54296875" style="9" customWidth="1" collapsed="1"/>
    <col min="12" max="12" width="20.54296875" style="9" customWidth="1"/>
    <col min="13" max="16384" width="8.7265625" style="9"/>
  </cols>
  <sheetData>
    <row r="1" spans="2:12" s="315" customFormat="1" x14ac:dyDescent="0.3">
      <c r="B1" s="488"/>
      <c r="H1" s="488"/>
    </row>
    <row r="2" spans="2:12" s="315" customFormat="1" ht="15.5" x14ac:dyDescent="0.3">
      <c r="B2" s="488"/>
      <c r="C2" s="312" t="s">
        <v>557</v>
      </c>
      <c r="D2" s="352"/>
      <c r="F2" s="324" t="s">
        <v>141</v>
      </c>
      <c r="I2" s="312" t="str">
        <f>LEFT(H4,4) &amp; " - Financial investments"</f>
        <v>2023 - Financial investments</v>
      </c>
    </row>
    <row r="3" spans="2:12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F3" s="324"/>
      <c r="I3" s="313" t="str">
        <f>"Figures in thousands of "&amp;'Key inputs'!H26</f>
        <v>Figures in thousands of GBP</v>
      </c>
    </row>
    <row r="4" spans="2:12" s="315" customFormat="1" ht="14.5" thickBot="1" x14ac:dyDescent="0.35">
      <c r="B4" s="650">
        <f>'Key inputs'!C31</f>
        <v>2024</v>
      </c>
      <c r="C4" s="716"/>
      <c r="D4" s="437"/>
      <c r="E4" s="326" t="s">
        <v>558</v>
      </c>
      <c r="F4" s="327" t="s">
        <v>559</v>
      </c>
      <c r="H4" s="650">
        <f>B4-1</f>
        <v>2023</v>
      </c>
      <c r="I4" s="651"/>
      <c r="J4" s="437"/>
      <c r="K4" s="326" t="s">
        <v>558</v>
      </c>
      <c r="L4" s="327" t="s">
        <v>559</v>
      </c>
    </row>
    <row r="5" spans="2:12" s="315" customFormat="1" x14ac:dyDescent="0.3">
      <c r="B5" s="652"/>
      <c r="C5" s="717"/>
      <c r="D5" s="438" t="s">
        <v>144</v>
      </c>
      <c r="E5" s="328" t="str">
        <f>'Key inputs'!C32</f>
        <v>2024 UY</v>
      </c>
      <c r="F5" s="329" t="str">
        <f>E5</f>
        <v>2024 UY</v>
      </c>
      <c r="H5" s="652"/>
      <c r="I5" s="653"/>
      <c r="J5" s="438" t="s">
        <v>144</v>
      </c>
      <c r="K5" s="326" t="str">
        <f>'Key inputs'!G32</f>
        <v>2023 UY</v>
      </c>
      <c r="L5" s="345" t="str">
        <f>K5</f>
        <v>2023 UY</v>
      </c>
    </row>
    <row r="6" spans="2:12" s="315" customFormat="1" x14ac:dyDescent="0.3">
      <c r="B6" s="654"/>
      <c r="C6" s="718"/>
      <c r="D6" s="454"/>
      <c r="E6" s="328" t="s">
        <v>145</v>
      </c>
      <c r="F6" s="329" t="s">
        <v>146</v>
      </c>
      <c r="H6" s="654"/>
      <c r="I6" s="655"/>
      <c r="J6" s="454"/>
      <c r="K6" s="328" t="s">
        <v>145</v>
      </c>
      <c r="L6" s="329" t="s">
        <v>146</v>
      </c>
    </row>
    <row r="7" spans="2:12" x14ac:dyDescent="0.3">
      <c r="B7" s="489">
        <v>1</v>
      </c>
      <c r="C7" s="157" t="s">
        <v>335</v>
      </c>
      <c r="D7" s="433" t="s">
        <v>560</v>
      </c>
      <c r="E7" s="122"/>
      <c r="F7" s="135"/>
      <c r="H7" s="489">
        <v>1</v>
      </c>
      <c r="I7" s="161" t="s">
        <v>335</v>
      </c>
      <c r="J7" s="433" t="s">
        <v>560</v>
      </c>
      <c r="K7" s="124"/>
      <c r="L7" s="136"/>
    </row>
    <row r="8" spans="2:12" x14ac:dyDescent="0.3">
      <c r="B8" s="489">
        <v>2</v>
      </c>
      <c r="C8" s="157" t="s">
        <v>337</v>
      </c>
      <c r="D8" s="433" t="s">
        <v>560</v>
      </c>
      <c r="E8" s="122"/>
      <c r="F8" s="135"/>
      <c r="H8" s="489">
        <v>2</v>
      </c>
      <c r="I8" s="161" t="s">
        <v>337</v>
      </c>
      <c r="J8" s="433" t="s">
        <v>560</v>
      </c>
      <c r="K8" s="124"/>
      <c r="L8" s="136"/>
    </row>
    <row r="9" spans="2:12" x14ac:dyDescent="0.3">
      <c r="B9" s="489">
        <v>3</v>
      </c>
      <c r="C9" s="157" t="s">
        <v>338</v>
      </c>
      <c r="D9" s="433" t="s">
        <v>560</v>
      </c>
      <c r="E9" s="122"/>
      <c r="F9" s="135"/>
      <c r="H9" s="489">
        <v>3</v>
      </c>
      <c r="I9" s="161" t="s">
        <v>338</v>
      </c>
      <c r="J9" s="433" t="s">
        <v>560</v>
      </c>
      <c r="K9" s="124"/>
      <c r="L9" s="136"/>
    </row>
    <row r="10" spans="2:12" x14ac:dyDescent="0.3">
      <c r="B10" s="489">
        <v>4</v>
      </c>
      <c r="C10" s="157" t="s">
        <v>339</v>
      </c>
      <c r="D10" s="433" t="s">
        <v>560</v>
      </c>
      <c r="E10" s="122"/>
      <c r="F10" s="135"/>
      <c r="H10" s="489">
        <v>4</v>
      </c>
      <c r="I10" s="157" t="s">
        <v>339</v>
      </c>
      <c r="J10" s="433" t="s">
        <v>560</v>
      </c>
      <c r="K10" s="124"/>
      <c r="L10" s="136"/>
    </row>
    <row r="11" spans="2:12" x14ac:dyDescent="0.3">
      <c r="B11" s="489">
        <v>5</v>
      </c>
      <c r="C11" s="157" t="s">
        <v>340</v>
      </c>
      <c r="D11" s="433" t="s">
        <v>560</v>
      </c>
      <c r="E11" s="122"/>
      <c r="F11" s="135"/>
      <c r="H11" s="489">
        <v>5</v>
      </c>
      <c r="I11" s="157" t="s">
        <v>340</v>
      </c>
      <c r="J11" s="433" t="s">
        <v>560</v>
      </c>
      <c r="K11" s="124"/>
      <c r="L11" s="136"/>
    </row>
    <row r="12" spans="2:12" x14ac:dyDescent="0.3">
      <c r="B12" s="489">
        <v>6</v>
      </c>
      <c r="C12" s="157" t="s">
        <v>341</v>
      </c>
      <c r="D12" s="433" t="s">
        <v>560</v>
      </c>
      <c r="E12" s="122"/>
      <c r="F12" s="135"/>
      <c r="H12" s="489">
        <v>6</v>
      </c>
      <c r="I12" s="161" t="s">
        <v>341</v>
      </c>
      <c r="J12" s="433" t="s">
        <v>560</v>
      </c>
      <c r="K12" s="124"/>
      <c r="L12" s="136"/>
    </row>
    <row r="13" spans="2:12" x14ac:dyDescent="0.3">
      <c r="B13" s="489">
        <v>7</v>
      </c>
      <c r="C13" s="157" t="s">
        <v>342</v>
      </c>
      <c r="D13" s="433" t="s">
        <v>560</v>
      </c>
      <c r="E13" s="122"/>
      <c r="F13" s="135"/>
      <c r="H13" s="489">
        <v>7</v>
      </c>
      <c r="I13" s="161" t="s">
        <v>342</v>
      </c>
      <c r="J13" s="433" t="s">
        <v>560</v>
      </c>
      <c r="K13" s="124"/>
      <c r="L13" s="136"/>
    </row>
    <row r="14" spans="2:12" x14ac:dyDescent="0.3">
      <c r="B14" s="489">
        <v>8</v>
      </c>
      <c r="C14" s="157" t="s">
        <v>343</v>
      </c>
      <c r="D14" s="433" t="s">
        <v>560</v>
      </c>
      <c r="E14" s="122"/>
      <c r="F14" s="135"/>
      <c r="H14" s="489">
        <v>8</v>
      </c>
      <c r="I14" s="161" t="s">
        <v>343</v>
      </c>
      <c r="J14" s="433" t="s">
        <v>560</v>
      </c>
      <c r="K14" s="124"/>
      <c r="L14" s="136"/>
    </row>
    <row r="15" spans="2:12" ht="14.5" thickBot="1" x14ac:dyDescent="0.35">
      <c r="B15" s="490">
        <v>9</v>
      </c>
      <c r="C15" s="158" t="s">
        <v>561</v>
      </c>
      <c r="D15" s="435" t="s">
        <v>560</v>
      </c>
      <c r="E15" s="151">
        <f>SUM(E7:E14)</f>
        <v>0</v>
      </c>
      <c r="F15" s="153">
        <f t="shared" ref="F15" si="0">SUM(F7:F14)</f>
        <v>0</v>
      </c>
      <c r="H15" s="490">
        <v>9</v>
      </c>
      <c r="I15" s="163" t="s">
        <v>561</v>
      </c>
      <c r="J15" s="435" t="s">
        <v>560</v>
      </c>
      <c r="K15" s="151">
        <f>SUM(K7:K14)</f>
        <v>0</v>
      </c>
      <c r="L15" s="153">
        <f t="shared" ref="L15" si="1">SUM(L7:L14)</f>
        <v>0</v>
      </c>
    </row>
    <row r="16" spans="2:12" ht="14.5" thickBot="1" x14ac:dyDescent="0.35"/>
    <row r="17" spans="2:12" s="315" customFormat="1" ht="14.5" thickBot="1" x14ac:dyDescent="0.35">
      <c r="B17" s="650">
        <f>B4</f>
        <v>2024</v>
      </c>
      <c r="C17" s="716"/>
      <c r="D17" s="437"/>
      <c r="E17" s="326" t="s">
        <v>558</v>
      </c>
      <c r="F17" s="327" t="s">
        <v>559</v>
      </c>
      <c r="H17" s="650">
        <f>B17-1</f>
        <v>2023</v>
      </c>
      <c r="I17" s="651"/>
      <c r="J17" s="437"/>
      <c r="K17" s="326" t="s">
        <v>558</v>
      </c>
      <c r="L17" s="327" t="s">
        <v>559</v>
      </c>
    </row>
    <row r="18" spans="2:12" s="315" customFormat="1" x14ac:dyDescent="0.3">
      <c r="B18" s="652"/>
      <c r="C18" s="717"/>
      <c r="D18" s="438" t="s">
        <v>144</v>
      </c>
      <c r="E18" s="328" t="str">
        <f>'Key inputs'!D32</f>
        <v>2023 UY</v>
      </c>
      <c r="F18" s="329" t="str">
        <f>E18</f>
        <v>2023 UY</v>
      </c>
      <c r="H18" s="652"/>
      <c r="I18" s="653"/>
      <c r="J18" s="438" t="s">
        <v>144</v>
      </c>
      <c r="K18" s="326" t="str">
        <f>'Key inputs'!H32</f>
        <v>2022 UY</v>
      </c>
      <c r="L18" s="345" t="str">
        <f>K18</f>
        <v>2022 UY</v>
      </c>
    </row>
    <row r="19" spans="2:12" x14ac:dyDescent="0.3">
      <c r="B19" s="654"/>
      <c r="C19" s="718"/>
      <c r="D19" s="454"/>
      <c r="E19" s="328" t="s">
        <v>147</v>
      </c>
      <c r="F19" s="329" t="s">
        <v>148</v>
      </c>
      <c r="H19" s="654"/>
      <c r="I19" s="655"/>
      <c r="J19" s="454"/>
      <c r="K19" s="328" t="s">
        <v>147</v>
      </c>
      <c r="L19" s="329" t="s">
        <v>148</v>
      </c>
    </row>
    <row r="20" spans="2:12" x14ac:dyDescent="0.3">
      <c r="B20" s="489">
        <v>1</v>
      </c>
      <c r="C20" s="157" t="s">
        <v>335</v>
      </c>
      <c r="D20" s="433" t="s">
        <v>560</v>
      </c>
      <c r="E20" s="122"/>
      <c r="F20" s="135"/>
      <c r="H20" s="489">
        <v>1</v>
      </c>
      <c r="I20" s="161" t="s">
        <v>335</v>
      </c>
      <c r="J20" s="433" t="s">
        <v>560</v>
      </c>
      <c r="K20" s="124"/>
      <c r="L20" s="136"/>
    </row>
    <row r="21" spans="2:12" x14ac:dyDescent="0.3">
      <c r="B21" s="489">
        <v>2</v>
      </c>
      <c r="C21" s="157" t="s">
        <v>337</v>
      </c>
      <c r="D21" s="433" t="s">
        <v>560</v>
      </c>
      <c r="E21" s="122"/>
      <c r="F21" s="135"/>
      <c r="H21" s="489">
        <v>2</v>
      </c>
      <c r="I21" s="161" t="s">
        <v>337</v>
      </c>
      <c r="J21" s="433" t="s">
        <v>560</v>
      </c>
      <c r="K21" s="124"/>
      <c r="L21" s="136"/>
    </row>
    <row r="22" spans="2:12" x14ac:dyDescent="0.3">
      <c r="B22" s="489">
        <v>3</v>
      </c>
      <c r="C22" s="157" t="s">
        <v>338</v>
      </c>
      <c r="D22" s="433" t="s">
        <v>560</v>
      </c>
      <c r="E22" s="122"/>
      <c r="F22" s="135"/>
      <c r="H22" s="489">
        <v>3</v>
      </c>
      <c r="I22" s="161" t="s">
        <v>338</v>
      </c>
      <c r="J22" s="433" t="s">
        <v>560</v>
      </c>
      <c r="K22" s="124"/>
      <c r="L22" s="136"/>
    </row>
    <row r="23" spans="2:12" x14ac:dyDescent="0.3">
      <c r="B23" s="489">
        <v>4</v>
      </c>
      <c r="C23" s="157" t="s">
        <v>339</v>
      </c>
      <c r="D23" s="433" t="s">
        <v>560</v>
      </c>
      <c r="E23" s="122"/>
      <c r="F23" s="135"/>
      <c r="H23" s="489">
        <v>4</v>
      </c>
      <c r="I23" s="157" t="s">
        <v>339</v>
      </c>
      <c r="J23" s="433" t="s">
        <v>560</v>
      </c>
      <c r="K23" s="124"/>
      <c r="L23" s="136"/>
    </row>
    <row r="24" spans="2:12" x14ac:dyDescent="0.3">
      <c r="B24" s="489">
        <v>5</v>
      </c>
      <c r="C24" s="157" t="s">
        <v>340</v>
      </c>
      <c r="D24" s="433" t="s">
        <v>560</v>
      </c>
      <c r="E24" s="122"/>
      <c r="F24" s="135"/>
      <c r="H24" s="489">
        <v>5</v>
      </c>
      <c r="I24" s="157" t="s">
        <v>340</v>
      </c>
      <c r="J24" s="433" t="s">
        <v>560</v>
      </c>
      <c r="K24" s="124"/>
      <c r="L24" s="136"/>
    </row>
    <row r="25" spans="2:12" x14ac:dyDescent="0.3">
      <c r="B25" s="489">
        <v>6</v>
      </c>
      <c r="C25" s="157" t="s">
        <v>341</v>
      </c>
      <c r="D25" s="433" t="s">
        <v>560</v>
      </c>
      <c r="E25" s="122"/>
      <c r="F25" s="135"/>
      <c r="H25" s="489">
        <v>6</v>
      </c>
      <c r="I25" s="161" t="s">
        <v>341</v>
      </c>
      <c r="J25" s="433" t="s">
        <v>560</v>
      </c>
      <c r="K25" s="124"/>
      <c r="L25" s="136"/>
    </row>
    <row r="26" spans="2:12" x14ac:dyDescent="0.3">
      <c r="B26" s="489">
        <v>7</v>
      </c>
      <c r="C26" s="157" t="s">
        <v>342</v>
      </c>
      <c r="D26" s="433" t="s">
        <v>560</v>
      </c>
      <c r="E26" s="122"/>
      <c r="F26" s="135"/>
      <c r="H26" s="489">
        <v>7</v>
      </c>
      <c r="I26" s="161" t="s">
        <v>342</v>
      </c>
      <c r="J26" s="433" t="s">
        <v>560</v>
      </c>
      <c r="K26" s="124"/>
      <c r="L26" s="136"/>
    </row>
    <row r="27" spans="2:12" x14ac:dyDescent="0.3">
      <c r="B27" s="489">
        <v>8</v>
      </c>
      <c r="C27" s="157" t="s">
        <v>343</v>
      </c>
      <c r="D27" s="433" t="s">
        <v>560</v>
      </c>
      <c r="E27" s="122"/>
      <c r="F27" s="135"/>
      <c r="H27" s="489">
        <v>8</v>
      </c>
      <c r="I27" s="161" t="s">
        <v>343</v>
      </c>
      <c r="J27" s="433" t="s">
        <v>560</v>
      </c>
      <c r="K27" s="124"/>
      <c r="L27" s="136"/>
    </row>
    <row r="28" spans="2:12" ht="14.5" thickBot="1" x14ac:dyDescent="0.35">
      <c r="B28" s="490">
        <v>9</v>
      </c>
      <c r="C28" s="158" t="s">
        <v>561</v>
      </c>
      <c r="D28" s="435" t="s">
        <v>560</v>
      </c>
      <c r="E28" s="178">
        <f>SUM(E20:E27)</f>
        <v>0</v>
      </c>
      <c r="F28" s="153">
        <f>SUM(F20:F27)</f>
        <v>0</v>
      </c>
      <c r="H28" s="490">
        <v>9</v>
      </c>
      <c r="I28" s="163" t="s">
        <v>561</v>
      </c>
      <c r="J28" s="435" t="s">
        <v>560</v>
      </c>
      <c r="K28" s="151">
        <f>SUM(K20:K27)</f>
        <v>0</v>
      </c>
      <c r="L28" s="153">
        <f t="shared" ref="L28" si="2">SUM(L20:L27)</f>
        <v>0</v>
      </c>
    </row>
    <row r="29" spans="2:12" ht="14.5" thickBot="1" x14ac:dyDescent="0.35"/>
    <row r="30" spans="2:12" ht="14.5" thickBot="1" x14ac:dyDescent="0.35">
      <c r="B30" s="650">
        <f>B17</f>
        <v>2024</v>
      </c>
      <c r="C30" s="716"/>
      <c r="D30" s="437"/>
      <c r="E30" s="326" t="s">
        <v>558</v>
      </c>
      <c r="F30" s="327" t="s">
        <v>559</v>
      </c>
      <c r="H30" s="650">
        <f>B30-1</f>
        <v>2023</v>
      </c>
      <c r="I30" s="651"/>
      <c r="J30" s="437"/>
      <c r="K30" s="326" t="s">
        <v>558</v>
      </c>
      <c r="L30" s="327" t="s">
        <v>559</v>
      </c>
    </row>
    <row r="31" spans="2:12" x14ac:dyDescent="0.3">
      <c r="B31" s="652"/>
      <c r="C31" s="717"/>
      <c r="D31" s="438" t="s">
        <v>144</v>
      </c>
      <c r="E31" s="328" t="str">
        <f>'Key inputs'!E32</f>
        <v>2022 UY</v>
      </c>
      <c r="F31" s="329" t="str">
        <f>E31</f>
        <v>2022 UY</v>
      </c>
      <c r="H31" s="652"/>
      <c r="I31" s="653"/>
      <c r="J31" s="438" t="s">
        <v>144</v>
      </c>
      <c r="K31" s="326" t="str">
        <f>'Key inputs'!I32</f>
        <v>2021 UY</v>
      </c>
      <c r="L31" s="345" t="str">
        <f>K31</f>
        <v>2021 UY</v>
      </c>
    </row>
    <row r="32" spans="2:12" x14ac:dyDescent="0.3">
      <c r="B32" s="654"/>
      <c r="C32" s="718"/>
      <c r="D32" s="454"/>
      <c r="E32" s="328" t="s">
        <v>149</v>
      </c>
      <c r="F32" s="329" t="s">
        <v>150</v>
      </c>
      <c r="H32" s="654"/>
      <c r="I32" s="655"/>
      <c r="J32" s="454"/>
      <c r="K32" s="328" t="s">
        <v>149</v>
      </c>
      <c r="L32" s="329" t="s">
        <v>150</v>
      </c>
    </row>
    <row r="33" spans="2:12" x14ac:dyDescent="0.3">
      <c r="B33" s="489">
        <v>1</v>
      </c>
      <c r="C33" s="157" t="s">
        <v>335</v>
      </c>
      <c r="D33" s="433" t="s">
        <v>560</v>
      </c>
      <c r="E33" s="122"/>
      <c r="F33" s="135"/>
      <c r="H33" s="489">
        <v>1</v>
      </c>
      <c r="I33" s="161" t="s">
        <v>335</v>
      </c>
      <c r="J33" s="433" t="s">
        <v>560</v>
      </c>
      <c r="K33" s="124"/>
      <c r="L33" s="136"/>
    </row>
    <row r="34" spans="2:12" x14ac:dyDescent="0.3">
      <c r="B34" s="489">
        <v>2</v>
      </c>
      <c r="C34" s="157" t="s">
        <v>337</v>
      </c>
      <c r="D34" s="433" t="s">
        <v>560</v>
      </c>
      <c r="E34" s="122"/>
      <c r="F34" s="135"/>
      <c r="H34" s="489">
        <v>2</v>
      </c>
      <c r="I34" s="161" t="s">
        <v>337</v>
      </c>
      <c r="J34" s="433" t="s">
        <v>560</v>
      </c>
      <c r="K34" s="124"/>
      <c r="L34" s="136"/>
    </row>
    <row r="35" spans="2:12" x14ac:dyDescent="0.3">
      <c r="B35" s="489">
        <v>3</v>
      </c>
      <c r="C35" s="157" t="s">
        <v>338</v>
      </c>
      <c r="D35" s="433" t="s">
        <v>560</v>
      </c>
      <c r="E35" s="122"/>
      <c r="F35" s="135"/>
      <c r="H35" s="489">
        <v>3</v>
      </c>
      <c r="I35" s="161" t="s">
        <v>338</v>
      </c>
      <c r="J35" s="433" t="s">
        <v>560</v>
      </c>
      <c r="K35" s="124"/>
      <c r="L35" s="136"/>
    </row>
    <row r="36" spans="2:12" x14ac:dyDescent="0.3">
      <c r="B36" s="489">
        <v>4</v>
      </c>
      <c r="C36" s="157" t="s">
        <v>339</v>
      </c>
      <c r="D36" s="433" t="s">
        <v>560</v>
      </c>
      <c r="E36" s="122"/>
      <c r="F36" s="135"/>
      <c r="H36" s="489">
        <v>4</v>
      </c>
      <c r="I36" s="157" t="s">
        <v>339</v>
      </c>
      <c r="J36" s="433" t="s">
        <v>560</v>
      </c>
      <c r="K36" s="124"/>
      <c r="L36" s="136"/>
    </row>
    <row r="37" spans="2:12" x14ac:dyDescent="0.3">
      <c r="B37" s="489">
        <v>5</v>
      </c>
      <c r="C37" s="157" t="s">
        <v>340</v>
      </c>
      <c r="D37" s="433" t="s">
        <v>560</v>
      </c>
      <c r="E37" s="122"/>
      <c r="F37" s="135"/>
      <c r="H37" s="489">
        <v>5</v>
      </c>
      <c r="I37" s="157" t="s">
        <v>340</v>
      </c>
      <c r="J37" s="433" t="s">
        <v>560</v>
      </c>
      <c r="K37" s="124"/>
      <c r="L37" s="136"/>
    </row>
    <row r="38" spans="2:12" x14ac:dyDescent="0.3">
      <c r="B38" s="489">
        <v>6</v>
      </c>
      <c r="C38" s="157" t="s">
        <v>341</v>
      </c>
      <c r="D38" s="433" t="s">
        <v>560</v>
      </c>
      <c r="E38" s="122"/>
      <c r="F38" s="135"/>
      <c r="H38" s="489">
        <v>6</v>
      </c>
      <c r="I38" s="161" t="s">
        <v>341</v>
      </c>
      <c r="J38" s="433" t="s">
        <v>560</v>
      </c>
      <c r="K38" s="124"/>
      <c r="L38" s="136"/>
    </row>
    <row r="39" spans="2:12" x14ac:dyDescent="0.3">
      <c r="B39" s="489">
        <v>7</v>
      </c>
      <c r="C39" s="157" t="s">
        <v>342</v>
      </c>
      <c r="D39" s="433" t="s">
        <v>560</v>
      </c>
      <c r="E39" s="122"/>
      <c r="F39" s="135"/>
      <c r="H39" s="489">
        <v>7</v>
      </c>
      <c r="I39" s="161" t="s">
        <v>342</v>
      </c>
      <c r="J39" s="433" t="s">
        <v>560</v>
      </c>
      <c r="K39" s="124"/>
      <c r="L39" s="136"/>
    </row>
    <row r="40" spans="2:12" x14ac:dyDescent="0.3">
      <c r="B40" s="489">
        <v>8</v>
      </c>
      <c r="C40" s="157" t="s">
        <v>343</v>
      </c>
      <c r="D40" s="433" t="s">
        <v>560</v>
      </c>
      <c r="E40" s="122"/>
      <c r="F40" s="135"/>
      <c r="H40" s="489">
        <v>8</v>
      </c>
      <c r="I40" s="161" t="s">
        <v>343</v>
      </c>
      <c r="J40" s="433" t="s">
        <v>560</v>
      </c>
      <c r="K40" s="124"/>
      <c r="L40" s="136"/>
    </row>
    <row r="41" spans="2:12" ht="14.5" thickBot="1" x14ac:dyDescent="0.35">
      <c r="B41" s="490">
        <v>9</v>
      </c>
      <c r="C41" s="158" t="s">
        <v>561</v>
      </c>
      <c r="D41" s="435" t="s">
        <v>560</v>
      </c>
      <c r="E41" s="178">
        <f>SUM(E33:E40)</f>
        <v>0</v>
      </c>
      <c r="F41" s="153">
        <f>SUM(F33:F40)</f>
        <v>0</v>
      </c>
      <c r="H41" s="490">
        <v>9</v>
      </c>
      <c r="I41" s="163" t="s">
        <v>561</v>
      </c>
      <c r="J41" s="435" t="s">
        <v>560</v>
      </c>
      <c r="K41" s="151">
        <f>SUM(K33:K40)</f>
        <v>0</v>
      </c>
      <c r="L41" s="153">
        <f t="shared" ref="L41" si="3">SUM(L33:L40)</f>
        <v>0</v>
      </c>
    </row>
    <row r="42" spans="2:12" ht="14.5" thickBot="1" x14ac:dyDescent="0.35"/>
    <row r="43" spans="2:12" ht="14.5" hidden="1" outlineLevel="1" thickBot="1" x14ac:dyDescent="0.35">
      <c r="B43" s="650">
        <f>B30</f>
        <v>2024</v>
      </c>
      <c r="C43" s="716"/>
      <c r="D43" s="437"/>
      <c r="E43" s="326" t="s">
        <v>558</v>
      </c>
      <c r="F43" s="327" t="s">
        <v>559</v>
      </c>
      <c r="H43" s="650">
        <f>B43-1</f>
        <v>2023</v>
      </c>
      <c r="I43" s="651"/>
      <c r="J43" s="437"/>
      <c r="K43" s="326" t="s">
        <v>558</v>
      </c>
      <c r="L43" s="327" t="s">
        <v>559</v>
      </c>
    </row>
    <row r="44" spans="2:12" hidden="1" outlineLevel="1" x14ac:dyDescent="0.3">
      <c r="B44" s="652"/>
      <c r="C44" s="717"/>
      <c r="D44" s="438" t="s">
        <v>144</v>
      </c>
      <c r="E44" s="328" t="str">
        <f>LEFT(F31,4)-1&amp;" UY"</f>
        <v>2021 UY</v>
      </c>
      <c r="F44" s="329" t="str">
        <f>E44</f>
        <v>2021 UY</v>
      </c>
      <c r="H44" s="652"/>
      <c r="I44" s="653"/>
      <c r="J44" s="438" t="s">
        <v>144</v>
      </c>
      <c r="K44" s="326" t="str">
        <f>LEFT(K31,4)-1&amp;" UY"</f>
        <v>2020 UY</v>
      </c>
      <c r="L44" s="345" t="str">
        <f>K44</f>
        <v>2020 UY</v>
      </c>
    </row>
    <row r="45" spans="2:12" hidden="1" outlineLevel="1" x14ac:dyDescent="0.3">
      <c r="B45" s="654"/>
      <c r="C45" s="718"/>
      <c r="D45" s="454"/>
      <c r="E45" s="328" t="s">
        <v>151</v>
      </c>
      <c r="F45" s="329" t="s">
        <v>152</v>
      </c>
      <c r="H45" s="654"/>
      <c r="I45" s="655"/>
      <c r="J45" s="454"/>
      <c r="K45" s="328" t="s">
        <v>151</v>
      </c>
      <c r="L45" s="329" t="s">
        <v>152</v>
      </c>
    </row>
    <row r="46" spans="2:12" hidden="1" outlineLevel="1" x14ac:dyDescent="0.3">
      <c r="B46" s="489">
        <v>1</v>
      </c>
      <c r="C46" s="157" t="s">
        <v>335</v>
      </c>
      <c r="D46" s="433" t="s">
        <v>560</v>
      </c>
      <c r="E46" s="122"/>
      <c r="F46" s="135"/>
      <c r="H46" s="489">
        <v>1</v>
      </c>
      <c r="I46" s="161" t="s">
        <v>335</v>
      </c>
      <c r="J46" s="433" t="s">
        <v>560</v>
      </c>
      <c r="K46" s="124"/>
      <c r="L46" s="136"/>
    </row>
    <row r="47" spans="2:12" hidden="1" outlineLevel="1" x14ac:dyDescent="0.3">
      <c r="B47" s="489">
        <v>2</v>
      </c>
      <c r="C47" s="157" t="s">
        <v>337</v>
      </c>
      <c r="D47" s="433" t="s">
        <v>560</v>
      </c>
      <c r="E47" s="122"/>
      <c r="F47" s="135"/>
      <c r="H47" s="489">
        <v>2</v>
      </c>
      <c r="I47" s="161" t="s">
        <v>337</v>
      </c>
      <c r="J47" s="433" t="s">
        <v>560</v>
      </c>
      <c r="K47" s="124"/>
      <c r="L47" s="136"/>
    </row>
    <row r="48" spans="2:12" hidden="1" outlineLevel="1" x14ac:dyDescent="0.3">
      <c r="B48" s="489">
        <v>3</v>
      </c>
      <c r="C48" s="157" t="s">
        <v>338</v>
      </c>
      <c r="D48" s="433" t="s">
        <v>560</v>
      </c>
      <c r="E48" s="122"/>
      <c r="F48" s="135"/>
      <c r="H48" s="489">
        <v>3</v>
      </c>
      <c r="I48" s="161" t="s">
        <v>338</v>
      </c>
      <c r="J48" s="433" t="s">
        <v>560</v>
      </c>
      <c r="K48" s="124"/>
      <c r="L48" s="136"/>
    </row>
    <row r="49" spans="2:12" hidden="1" outlineLevel="1" x14ac:dyDescent="0.3">
      <c r="B49" s="489">
        <v>4</v>
      </c>
      <c r="C49" s="157" t="s">
        <v>339</v>
      </c>
      <c r="D49" s="433" t="s">
        <v>560</v>
      </c>
      <c r="E49" s="122"/>
      <c r="F49" s="135"/>
      <c r="H49" s="489">
        <v>4</v>
      </c>
      <c r="I49" s="157" t="s">
        <v>339</v>
      </c>
      <c r="J49" s="433" t="s">
        <v>560</v>
      </c>
      <c r="K49" s="124"/>
      <c r="L49" s="136"/>
    </row>
    <row r="50" spans="2:12" hidden="1" outlineLevel="1" x14ac:dyDescent="0.3">
      <c r="B50" s="489">
        <v>5</v>
      </c>
      <c r="C50" s="157" t="s">
        <v>340</v>
      </c>
      <c r="D50" s="433" t="s">
        <v>560</v>
      </c>
      <c r="E50" s="122"/>
      <c r="F50" s="135"/>
      <c r="H50" s="489">
        <v>5</v>
      </c>
      <c r="I50" s="157" t="s">
        <v>340</v>
      </c>
      <c r="J50" s="433" t="s">
        <v>560</v>
      </c>
      <c r="K50" s="124"/>
      <c r="L50" s="136"/>
    </row>
    <row r="51" spans="2:12" hidden="1" outlineLevel="1" x14ac:dyDescent="0.3">
      <c r="B51" s="489">
        <v>6</v>
      </c>
      <c r="C51" s="157" t="s">
        <v>341</v>
      </c>
      <c r="D51" s="433" t="s">
        <v>560</v>
      </c>
      <c r="E51" s="122"/>
      <c r="F51" s="135"/>
      <c r="H51" s="489">
        <v>6</v>
      </c>
      <c r="I51" s="161" t="s">
        <v>341</v>
      </c>
      <c r="J51" s="433" t="s">
        <v>560</v>
      </c>
      <c r="K51" s="124"/>
      <c r="L51" s="136"/>
    </row>
    <row r="52" spans="2:12" hidden="1" outlineLevel="1" x14ac:dyDescent="0.3">
      <c r="B52" s="489">
        <v>7</v>
      </c>
      <c r="C52" s="157" t="s">
        <v>342</v>
      </c>
      <c r="D52" s="433" t="s">
        <v>560</v>
      </c>
      <c r="E52" s="122"/>
      <c r="F52" s="135"/>
      <c r="H52" s="489">
        <v>7</v>
      </c>
      <c r="I52" s="161" t="s">
        <v>342</v>
      </c>
      <c r="J52" s="433" t="s">
        <v>560</v>
      </c>
      <c r="K52" s="124"/>
      <c r="L52" s="136"/>
    </row>
    <row r="53" spans="2:12" hidden="1" outlineLevel="1" x14ac:dyDescent="0.3">
      <c r="B53" s="489">
        <v>8</v>
      </c>
      <c r="C53" s="157" t="s">
        <v>343</v>
      </c>
      <c r="D53" s="433" t="s">
        <v>560</v>
      </c>
      <c r="E53" s="122"/>
      <c r="F53" s="135"/>
      <c r="H53" s="489">
        <v>8</v>
      </c>
      <c r="I53" s="161" t="s">
        <v>343</v>
      </c>
      <c r="J53" s="433" t="s">
        <v>560</v>
      </c>
      <c r="K53" s="124"/>
      <c r="L53" s="136"/>
    </row>
    <row r="54" spans="2:12" ht="14.5" hidden="1" outlineLevel="1" thickBot="1" x14ac:dyDescent="0.35">
      <c r="B54" s="490">
        <v>9</v>
      </c>
      <c r="C54" s="158" t="s">
        <v>561</v>
      </c>
      <c r="D54" s="435" t="s">
        <v>560</v>
      </c>
      <c r="E54" s="178">
        <f>SUM(E46:E53)</f>
        <v>0</v>
      </c>
      <c r="F54" s="153">
        <f>SUM(F46:F53)</f>
        <v>0</v>
      </c>
      <c r="H54" s="490">
        <v>9</v>
      </c>
      <c r="I54" s="163" t="s">
        <v>561</v>
      </c>
      <c r="J54" s="435" t="s">
        <v>560</v>
      </c>
      <c r="K54" s="151">
        <f>SUM(K46:K53)</f>
        <v>0</v>
      </c>
      <c r="L54" s="153">
        <f t="shared" ref="L54" si="4">SUM(L46:L53)</f>
        <v>0</v>
      </c>
    </row>
    <row r="55" spans="2:12" ht="14.5" hidden="1" outlineLevel="1" thickBot="1" x14ac:dyDescent="0.35"/>
    <row r="56" spans="2:12" ht="14.5" hidden="1" outlineLevel="1" thickBot="1" x14ac:dyDescent="0.35">
      <c r="B56" s="650">
        <f>B43</f>
        <v>2024</v>
      </c>
      <c r="C56" s="716"/>
      <c r="D56" s="437"/>
      <c r="E56" s="326" t="s">
        <v>558</v>
      </c>
      <c r="F56" s="327" t="s">
        <v>559</v>
      </c>
      <c r="H56" s="650">
        <f>B56-1</f>
        <v>2023</v>
      </c>
      <c r="I56" s="651"/>
      <c r="J56" s="437"/>
      <c r="K56" s="326" t="s">
        <v>558</v>
      </c>
      <c r="L56" s="327" t="s">
        <v>559</v>
      </c>
    </row>
    <row r="57" spans="2:12" hidden="1" outlineLevel="1" x14ac:dyDescent="0.3">
      <c r="B57" s="652"/>
      <c r="C57" s="717"/>
      <c r="D57" s="438" t="s">
        <v>144</v>
      </c>
      <c r="E57" s="328" t="str">
        <f>LEFT(F44,4)-1&amp;" UY"</f>
        <v>2020 UY</v>
      </c>
      <c r="F57" s="329" t="str">
        <f>E57</f>
        <v>2020 UY</v>
      </c>
      <c r="H57" s="652"/>
      <c r="I57" s="653"/>
      <c r="J57" s="438" t="s">
        <v>144</v>
      </c>
      <c r="K57" s="326" t="str">
        <f>LEFT(K44,4)-1&amp;" UY"</f>
        <v>2019 UY</v>
      </c>
      <c r="L57" s="345" t="str">
        <f>K57</f>
        <v>2019 UY</v>
      </c>
    </row>
    <row r="58" spans="2:12" hidden="1" outlineLevel="1" x14ac:dyDescent="0.3">
      <c r="B58" s="654"/>
      <c r="C58" s="718"/>
      <c r="D58" s="454"/>
      <c r="E58" s="328" t="s">
        <v>346</v>
      </c>
      <c r="F58" s="329" t="s">
        <v>347</v>
      </c>
      <c r="H58" s="654"/>
      <c r="I58" s="655"/>
      <c r="J58" s="454"/>
      <c r="K58" s="328" t="s">
        <v>346</v>
      </c>
      <c r="L58" s="329" t="s">
        <v>347</v>
      </c>
    </row>
    <row r="59" spans="2:12" hidden="1" outlineLevel="1" x14ac:dyDescent="0.3">
      <c r="B59" s="489">
        <v>1</v>
      </c>
      <c r="C59" s="157" t="s">
        <v>335</v>
      </c>
      <c r="D59" s="433" t="s">
        <v>560</v>
      </c>
      <c r="E59" s="122"/>
      <c r="F59" s="135"/>
      <c r="H59" s="489">
        <v>1</v>
      </c>
      <c r="I59" s="161" t="s">
        <v>335</v>
      </c>
      <c r="J59" s="433" t="s">
        <v>560</v>
      </c>
      <c r="K59" s="124"/>
      <c r="L59" s="136"/>
    </row>
    <row r="60" spans="2:12" hidden="1" outlineLevel="1" x14ac:dyDescent="0.3">
      <c r="B60" s="489">
        <v>2</v>
      </c>
      <c r="C60" s="157" t="s">
        <v>337</v>
      </c>
      <c r="D60" s="433" t="s">
        <v>560</v>
      </c>
      <c r="E60" s="122"/>
      <c r="F60" s="135"/>
      <c r="H60" s="489">
        <v>2</v>
      </c>
      <c r="I60" s="161" t="s">
        <v>337</v>
      </c>
      <c r="J60" s="433" t="s">
        <v>560</v>
      </c>
      <c r="K60" s="124"/>
      <c r="L60" s="136"/>
    </row>
    <row r="61" spans="2:12" hidden="1" outlineLevel="1" x14ac:dyDescent="0.3">
      <c r="B61" s="489">
        <v>3</v>
      </c>
      <c r="C61" s="157" t="s">
        <v>338</v>
      </c>
      <c r="D61" s="433" t="s">
        <v>560</v>
      </c>
      <c r="E61" s="122"/>
      <c r="F61" s="135"/>
      <c r="H61" s="489">
        <v>3</v>
      </c>
      <c r="I61" s="161" t="s">
        <v>338</v>
      </c>
      <c r="J61" s="433" t="s">
        <v>560</v>
      </c>
      <c r="K61" s="124"/>
      <c r="L61" s="136"/>
    </row>
    <row r="62" spans="2:12" hidden="1" outlineLevel="1" x14ac:dyDescent="0.3">
      <c r="B62" s="489">
        <v>4</v>
      </c>
      <c r="C62" s="157" t="s">
        <v>339</v>
      </c>
      <c r="D62" s="433" t="s">
        <v>560</v>
      </c>
      <c r="E62" s="122"/>
      <c r="F62" s="135"/>
      <c r="H62" s="489">
        <v>4</v>
      </c>
      <c r="I62" s="157" t="s">
        <v>339</v>
      </c>
      <c r="J62" s="433" t="s">
        <v>560</v>
      </c>
      <c r="K62" s="124"/>
      <c r="L62" s="136"/>
    </row>
    <row r="63" spans="2:12" hidden="1" outlineLevel="1" x14ac:dyDescent="0.3">
      <c r="B63" s="489">
        <v>5</v>
      </c>
      <c r="C63" s="157" t="s">
        <v>340</v>
      </c>
      <c r="D63" s="433" t="s">
        <v>560</v>
      </c>
      <c r="E63" s="122"/>
      <c r="F63" s="135"/>
      <c r="H63" s="489">
        <v>5</v>
      </c>
      <c r="I63" s="157" t="s">
        <v>340</v>
      </c>
      <c r="J63" s="433" t="s">
        <v>560</v>
      </c>
      <c r="K63" s="124"/>
      <c r="L63" s="136"/>
    </row>
    <row r="64" spans="2:12" hidden="1" outlineLevel="1" x14ac:dyDescent="0.3">
      <c r="B64" s="489">
        <v>6</v>
      </c>
      <c r="C64" s="157" t="s">
        <v>341</v>
      </c>
      <c r="D64" s="433" t="s">
        <v>560</v>
      </c>
      <c r="E64" s="122"/>
      <c r="F64" s="135"/>
      <c r="H64" s="489">
        <v>6</v>
      </c>
      <c r="I64" s="161" t="s">
        <v>341</v>
      </c>
      <c r="J64" s="433" t="s">
        <v>560</v>
      </c>
      <c r="K64" s="124"/>
      <c r="L64" s="136"/>
    </row>
    <row r="65" spans="2:12" hidden="1" outlineLevel="1" x14ac:dyDescent="0.3">
      <c r="B65" s="489">
        <v>7</v>
      </c>
      <c r="C65" s="157" t="s">
        <v>342</v>
      </c>
      <c r="D65" s="433" t="s">
        <v>560</v>
      </c>
      <c r="E65" s="122"/>
      <c r="F65" s="135"/>
      <c r="H65" s="489">
        <v>7</v>
      </c>
      <c r="I65" s="161" t="s">
        <v>342</v>
      </c>
      <c r="J65" s="433" t="s">
        <v>560</v>
      </c>
      <c r="K65" s="124"/>
      <c r="L65" s="136"/>
    </row>
    <row r="66" spans="2:12" hidden="1" outlineLevel="1" x14ac:dyDescent="0.3">
      <c r="B66" s="489">
        <v>8</v>
      </c>
      <c r="C66" s="157" t="s">
        <v>343</v>
      </c>
      <c r="D66" s="433" t="s">
        <v>560</v>
      </c>
      <c r="E66" s="122"/>
      <c r="F66" s="135"/>
      <c r="H66" s="489">
        <v>8</v>
      </c>
      <c r="I66" s="161" t="s">
        <v>343</v>
      </c>
      <c r="J66" s="433" t="s">
        <v>560</v>
      </c>
      <c r="K66" s="124"/>
      <c r="L66" s="136"/>
    </row>
    <row r="67" spans="2:12" ht="14.5" hidden="1" outlineLevel="1" thickBot="1" x14ac:dyDescent="0.35">
      <c r="B67" s="490">
        <v>9</v>
      </c>
      <c r="C67" s="158" t="s">
        <v>561</v>
      </c>
      <c r="D67" s="435" t="s">
        <v>560</v>
      </c>
      <c r="E67" s="178">
        <f>SUM(E59:E66)</f>
        <v>0</v>
      </c>
      <c r="F67" s="153">
        <f>SUM(F59:F66)</f>
        <v>0</v>
      </c>
      <c r="H67" s="490">
        <v>9</v>
      </c>
      <c r="I67" s="163" t="s">
        <v>561</v>
      </c>
      <c r="J67" s="435" t="s">
        <v>560</v>
      </c>
      <c r="K67" s="151">
        <f>SUM(K59:K66)</f>
        <v>0</v>
      </c>
      <c r="L67" s="153">
        <f t="shared" ref="L67" si="5">SUM(L59:L66)</f>
        <v>0</v>
      </c>
    </row>
    <row r="68" spans="2:12" ht="14.5" hidden="1" outlineLevel="1" thickBot="1" x14ac:dyDescent="0.35"/>
    <row r="69" spans="2:12" ht="14.5" hidden="1" outlineLevel="1" thickBot="1" x14ac:dyDescent="0.35">
      <c r="B69" s="650">
        <f>B56</f>
        <v>2024</v>
      </c>
      <c r="C69" s="716"/>
      <c r="D69" s="437"/>
      <c r="E69" s="326" t="s">
        <v>558</v>
      </c>
      <c r="F69" s="327" t="s">
        <v>559</v>
      </c>
      <c r="H69" s="650">
        <f>B69-1</f>
        <v>2023</v>
      </c>
      <c r="I69" s="651"/>
      <c r="J69" s="437"/>
      <c r="K69" s="326" t="s">
        <v>558</v>
      </c>
      <c r="L69" s="327" t="s">
        <v>559</v>
      </c>
    </row>
    <row r="70" spans="2:12" hidden="1" outlineLevel="1" x14ac:dyDescent="0.3">
      <c r="B70" s="652"/>
      <c r="C70" s="717"/>
      <c r="D70" s="438" t="s">
        <v>144</v>
      </c>
      <c r="E70" s="328" t="str">
        <f>LEFT(F57,4)-1&amp;" UY"</f>
        <v>2019 UY</v>
      </c>
      <c r="F70" s="329" t="str">
        <f>E70</f>
        <v>2019 UY</v>
      </c>
      <c r="H70" s="652"/>
      <c r="I70" s="653"/>
      <c r="J70" s="438" t="s">
        <v>144</v>
      </c>
      <c r="K70" s="326" t="str">
        <f>LEFT(K57,4)-1&amp;" UY"</f>
        <v>2018 UY</v>
      </c>
      <c r="L70" s="345" t="str">
        <f>K70</f>
        <v>2018 UY</v>
      </c>
    </row>
    <row r="71" spans="2:12" hidden="1" outlineLevel="1" x14ac:dyDescent="0.3">
      <c r="B71" s="654"/>
      <c r="C71" s="718"/>
      <c r="D71" s="454"/>
      <c r="E71" s="328" t="s">
        <v>348</v>
      </c>
      <c r="F71" s="329" t="s">
        <v>349</v>
      </c>
      <c r="H71" s="654"/>
      <c r="I71" s="655"/>
      <c r="J71" s="454"/>
      <c r="K71" s="328" t="s">
        <v>348</v>
      </c>
      <c r="L71" s="329" t="s">
        <v>349</v>
      </c>
    </row>
    <row r="72" spans="2:12" hidden="1" outlineLevel="1" x14ac:dyDescent="0.3">
      <c r="B72" s="489">
        <v>1</v>
      </c>
      <c r="C72" s="157" t="s">
        <v>335</v>
      </c>
      <c r="D72" s="433" t="s">
        <v>560</v>
      </c>
      <c r="E72" s="122"/>
      <c r="F72" s="135"/>
      <c r="H72" s="489">
        <v>1</v>
      </c>
      <c r="I72" s="161" t="s">
        <v>335</v>
      </c>
      <c r="J72" s="433" t="s">
        <v>560</v>
      </c>
      <c r="K72" s="124"/>
      <c r="L72" s="136"/>
    </row>
    <row r="73" spans="2:12" hidden="1" outlineLevel="1" x14ac:dyDescent="0.3">
      <c r="B73" s="489">
        <v>2</v>
      </c>
      <c r="C73" s="157" t="s">
        <v>337</v>
      </c>
      <c r="D73" s="433" t="s">
        <v>560</v>
      </c>
      <c r="E73" s="122"/>
      <c r="F73" s="135"/>
      <c r="H73" s="489">
        <v>2</v>
      </c>
      <c r="I73" s="161" t="s">
        <v>337</v>
      </c>
      <c r="J73" s="433" t="s">
        <v>560</v>
      </c>
      <c r="K73" s="124"/>
      <c r="L73" s="136"/>
    </row>
    <row r="74" spans="2:12" hidden="1" outlineLevel="1" x14ac:dyDescent="0.3">
      <c r="B74" s="489">
        <v>3</v>
      </c>
      <c r="C74" s="157" t="s">
        <v>338</v>
      </c>
      <c r="D74" s="433" t="s">
        <v>560</v>
      </c>
      <c r="E74" s="122"/>
      <c r="F74" s="135"/>
      <c r="H74" s="489">
        <v>3</v>
      </c>
      <c r="I74" s="161" t="s">
        <v>338</v>
      </c>
      <c r="J74" s="433" t="s">
        <v>560</v>
      </c>
      <c r="K74" s="124"/>
      <c r="L74" s="136"/>
    </row>
    <row r="75" spans="2:12" hidden="1" outlineLevel="1" x14ac:dyDescent="0.3">
      <c r="B75" s="489">
        <v>4</v>
      </c>
      <c r="C75" s="157" t="s">
        <v>339</v>
      </c>
      <c r="D75" s="433" t="s">
        <v>560</v>
      </c>
      <c r="E75" s="122"/>
      <c r="F75" s="135"/>
      <c r="H75" s="489">
        <v>4</v>
      </c>
      <c r="I75" s="161" t="s">
        <v>340</v>
      </c>
      <c r="J75" s="433" t="s">
        <v>560</v>
      </c>
      <c r="K75" s="124"/>
      <c r="L75" s="136"/>
    </row>
    <row r="76" spans="2:12" hidden="1" outlineLevel="1" x14ac:dyDescent="0.3">
      <c r="B76" s="489">
        <v>5</v>
      </c>
      <c r="C76" s="157" t="s">
        <v>340</v>
      </c>
      <c r="D76" s="433" t="s">
        <v>560</v>
      </c>
      <c r="E76" s="122"/>
      <c r="F76" s="135"/>
      <c r="H76" s="489">
        <v>5</v>
      </c>
      <c r="I76" s="161" t="s">
        <v>245</v>
      </c>
      <c r="J76" s="433" t="s">
        <v>560</v>
      </c>
      <c r="K76" s="124"/>
      <c r="L76" s="136"/>
    </row>
    <row r="77" spans="2:12" hidden="1" outlineLevel="1" x14ac:dyDescent="0.3">
      <c r="B77" s="489">
        <v>6</v>
      </c>
      <c r="C77" s="157" t="s">
        <v>341</v>
      </c>
      <c r="D77" s="433" t="s">
        <v>560</v>
      </c>
      <c r="E77" s="122"/>
      <c r="F77" s="135"/>
      <c r="H77" s="489">
        <v>6</v>
      </c>
      <c r="I77" s="161" t="s">
        <v>341</v>
      </c>
      <c r="J77" s="433" t="s">
        <v>560</v>
      </c>
      <c r="K77" s="124"/>
      <c r="L77" s="136"/>
    </row>
    <row r="78" spans="2:12" hidden="1" outlineLevel="1" x14ac:dyDescent="0.3">
      <c r="B78" s="489">
        <v>7</v>
      </c>
      <c r="C78" s="157" t="s">
        <v>342</v>
      </c>
      <c r="D78" s="433" t="s">
        <v>560</v>
      </c>
      <c r="E78" s="122"/>
      <c r="F78" s="135"/>
      <c r="H78" s="489">
        <v>7</v>
      </c>
      <c r="I78" s="161" t="s">
        <v>342</v>
      </c>
      <c r="J78" s="433" t="s">
        <v>560</v>
      </c>
      <c r="K78" s="124"/>
      <c r="L78" s="136"/>
    </row>
    <row r="79" spans="2:12" hidden="1" outlineLevel="1" x14ac:dyDescent="0.3">
      <c r="B79" s="489">
        <v>8</v>
      </c>
      <c r="C79" s="157" t="s">
        <v>343</v>
      </c>
      <c r="D79" s="433" t="s">
        <v>560</v>
      </c>
      <c r="E79" s="122"/>
      <c r="F79" s="135"/>
      <c r="H79" s="489">
        <v>8</v>
      </c>
      <c r="I79" s="161" t="s">
        <v>343</v>
      </c>
      <c r="J79" s="433" t="s">
        <v>560</v>
      </c>
      <c r="K79" s="124"/>
      <c r="L79" s="136"/>
    </row>
    <row r="80" spans="2:12" ht="14.5" hidden="1" outlineLevel="1" thickBot="1" x14ac:dyDescent="0.35">
      <c r="B80" s="490">
        <v>9</v>
      </c>
      <c r="C80" s="158" t="s">
        <v>561</v>
      </c>
      <c r="D80" s="435" t="s">
        <v>560</v>
      </c>
      <c r="E80" s="178">
        <f>SUM(E72:E79)</f>
        <v>0</v>
      </c>
      <c r="F80" s="153">
        <f>SUM(F72:F79)</f>
        <v>0</v>
      </c>
      <c r="H80" s="490">
        <v>9</v>
      </c>
      <c r="I80" s="163" t="s">
        <v>561</v>
      </c>
      <c r="J80" s="435" t="s">
        <v>560</v>
      </c>
      <c r="K80" s="151">
        <f>SUM(K72:K79)</f>
        <v>0</v>
      </c>
      <c r="L80" s="153">
        <f t="shared" ref="L80" si="6">SUM(L72:L79)</f>
        <v>0</v>
      </c>
    </row>
    <row r="81" spans="2:12" ht="14.5" hidden="1" outlineLevel="1" thickBot="1" x14ac:dyDescent="0.35"/>
    <row r="82" spans="2:12" ht="14.5" hidden="1" outlineLevel="1" thickBot="1" x14ac:dyDescent="0.35">
      <c r="B82" s="650">
        <f>B69</f>
        <v>2024</v>
      </c>
      <c r="C82" s="716"/>
      <c r="D82" s="437"/>
      <c r="E82" s="326" t="s">
        <v>558</v>
      </c>
      <c r="F82" s="327" t="s">
        <v>559</v>
      </c>
      <c r="H82" s="650">
        <f>B82-1</f>
        <v>2023</v>
      </c>
      <c r="I82" s="651"/>
      <c r="J82" s="437"/>
      <c r="K82" s="326" t="s">
        <v>558</v>
      </c>
      <c r="L82" s="327" t="s">
        <v>559</v>
      </c>
    </row>
    <row r="83" spans="2:12" hidden="1" outlineLevel="1" x14ac:dyDescent="0.3">
      <c r="B83" s="652"/>
      <c r="C83" s="717"/>
      <c r="D83" s="438" t="s">
        <v>144</v>
      </c>
      <c r="E83" s="328" t="str">
        <f>LEFT(F70,4)-1&amp;" UY"</f>
        <v>2018 UY</v>
      </c>
      <c r="F83" s="329" t="str">
        <f>E83</f>
        <v>2018 UY</v>
      </c>
      <c r="H83" s="652"/>
      <c r="I83" s="653"/>
      <c r="J83" s="438" t="s">
        <v>144</v>
      </c>
      <c r="K83" s="326" t="str">
        <f>LEFT(K70,4)-1&amp;" UY"</f>
        <v>2017 UY</v>
      </c>
      <c r="L83" s="345" t="str">
        <f>K83</f>
        <v>2017 UY</v>
      </c>
    </row>
    <row r="84" spans="2:12" hidden="1" outlineLevel="1" x14ac:dyDescent="0.3">
      <c r="B84" s="654"/>
      <c r="C84" s="718"/>
      <c r="D84" s="454"/>
      <c r="E84" s="328" t="s">
        <v>350</v>
      </c>
      <c r="F84" s="329" t="s">
        <v>351</v>
      </c>
      <c r="H84" s="654"/>
      <c r="I84" s="655"/>
      <c r="J84" s="454"/>
      <c r="K84" s="328" t="s">
        <v>350</v>
      </c>
      <c r="L84" s="329" t="s">
        <v>351</v>
      </c>
    </row>
    <row r="85" spans="2:12" hidden="1" outlineLevel="1" x14ac:dyDescent="0.3">
      <c r="B85" s="489">
        <v>1</v>
      </c>
      <c r="C85" s="157" t="s">
        <v>335</v>
      </c>
      <c r="D85" s="433" t="s">
        <v>560</v>
      </c>
      <c r="E85" s="122"/>
      <c r="F85" s="135"/>
      <c r="H85" s="489">
        <v>1</v>
      </c>
      <c r="I85" s="161" t="s">
        <v>335</v>
      </c>
      <c r="J85" s="433" t="s">
        <v>560</v>
      </c>
      <c r="K85" s="124"/>
      <c r="L85" s="136"/>
    </row>
    <row r="86" spans="2:12" hidden="1" outlineLevel="1" x14ac:dyDescent="0.3">
      <c r="B86" s="489">
        <v>2</v>
      </c>
      <c r="C86" s="157" t="s">
        <v>337</v>
      </c>
      <c r="D86" s="433" t="s">
        <v>560</v>
      </c>
      <c r="E86" s="122"/>
      <c r="F86" s="135"/>
      <c r="H86" s="489">
        <v>2</v>
      </c>
      <c r="I86" s="161" t="s">
        <v>337</v>
      </c>
      <c r="J86" s="433" t="s">
        <v>560</v>
      </c>
      <c r="K86" s="124"/>
      <c r="L86" s="136"/>
    </row>
    <row r="87" spans="2:12" hidden="1" outlineLevel="1" x14ac:dyDescent="0.3">
      <c r="B87" s="489">
        <v>3</v>
      </c>
      <c r="C87" s="157" t="s">
        <v>338</v>
      </c>
      <c r="D87" s="433" t="s">
        <v>560</v>
      </c>
      <c r="E87" s="122"/>
      <c r="F87" s="135"/>
      <c r="H87" s="489">
        <v>3</v>
      </c>
      <c r="I87" s="161" t="s">
        <v>338</v>
      </c>
      <c r="J87" s="433" t="s">
        <v>560</v>
      </c>
      <c r="K87" s="124"/>
      <c r="L87" s="136"/>
    </row>
    <row r="88" spans="2:12" hidden="1" outlineLevel="1" x14ac:dyDescent="0.3">
      <c r="B88" s="489">
        <v>4</v>
      </c>
      <c r="C88" s="157" t="s">
        <v>339</v>
      </c>
      <c r="D88" s="433" t="s">
        <v>560</v>
      </c>
      <c r="E88" s="122"/>
      <c r="F88" s="135"/>
      <c r="H88" s="489">
        <v>4</v>
      </c>
      <c r="I88" s="157" t="s">
        <v>339</v>
      </c>
      <c r="J88" s="433" t="s">
        <v>560</v>
      </c>
      <c r="K88" s="124"/>
      <c r="L88" s="136"/>
    </row>
    <row r="89" spans="2:12" hidden="1" outlineLevel="1" x14ac:dyDescent="0.3">
      <c r="B89" s="489">
        <v>5</v>
      </c>
      <c r="C89" s="157" t="s">
        <v>340</v>
      </c>
      <c r="D89" s="433" t="s">
        <v>560</v>
      </c>
      <c r="E89" s="122"/>
      <c r="F89" s="135"/>
      <c r="H89" s="489">
        <v>5</v>
      </c>
      <c r="I89" s="157" t="s">
        <v>340</v>
      </c>
      <c r="J89" s="433" t="s">
        <v>560</v>
      </c>
      <c r="K89" s="124"/>
      <c r="L89" s="136"/>
    </row>
    <row r="90" spans="2:12" hidden="1" outlineLevel="1" x14ac:dyDescent="0.3">
      <c r="B90" s="489">
        <v>6</v>
      </c>
      <c r="C90" s="157" t="s">
        <v>341</v>
      </c>
      <c r="D90" s="433" t="s">
        <v>560</v>
      </c>
      <c r="E90" s="122"/>
      <c r="F90" s="135"/>
      <c r="H90" s="489">
        <v>6</v>
      </c>
      <c r="I90" s="161" t="s">
        <v>341</v>
      </c>
      <c r="J90" s="433" t="s">
        <v>560</v>
      </c>
      <c r="K90" s="124"/>
      <c r="L90" s="136"/>
    </row>
    <row r="91" spans="2:12" hidden="1" outlineLevel="1" x14ac:dyDescent="0.3">
      <c r="B91" s="489">
        <v>7</v>
      </c>
      <c r="C91" s="157" t="s">
        <v>342</v>
      </c>
      <c r="D91" s="433" t="s">
        <v>560</v>
      </c>
      <c r="E91" s="122"/>
      <c r="F91" s="135"/>
      <c r="H91" s="489">
        <v>7</v>
      </c>
      <c r="I91" s="161" t="s">
        <v>342</v>
      </c>
      <c r="J91" s="433" t="s">
        <v>560</v>
      </c>
      <c r="K91" s="124"/>
      <c r="L91" s="136"/>
    </row>
    <row r="92" spans="2:12" hidden="1" outlineLevel="1" x14ac:dyDescent="0.3">
      <c r="B92" s="489">
        <v>8</v>
      </c>
      <c r="C92" s="157" t="s">
        <v>343</v>
      </c>
      <c r="D92" s="433" t="s">
        <v>560</v>
      </c>
      <c r="E92" s="122"/>
      <c r="F92" s="135"/>
      <c r="H92" s="489">
        <v>8</v>
      </c>
      <c r="I92" s="161" t="s">
        <v>343</v>
      </c>
      <c r="J92" s="433" t="s">
        <v>560</v>
      </c>
      <c r="K92" s="124"/>
      <c r="L92" s="136"/>
    </row>
    <row r="93" spans="2:12" ht="14.5" hidden="1" outlineLevel="1" thickBot="1" x14ac:dyDescent="0.35">
      <c r="B93" s="490">
        <v>9</v>
      </c>
      <c r="C93" s="158" t="s">
        <v>561</v>
      </c>
      <c r="D93" s="435" t="s">
        <v>560</v>
      </c>
      <c r="E93" s="178">
        <f>SUM(E85:E92)</f>
        <v>0</v>
      </c>
      <c r="F93" s="153">
        <f>SUM(F85:F92)</f>
        <v>0</v>
      </c>
      <c r="H93" s="490">
        <v>9</v>
      </c>
      <c r="I93" s="163" t="s">
        <v>561</v>
      </c>
      <c r="J93" s="435" t="s">
        <v>560</v>
      </c>
      <c r="K93" s="151">
        <f>SUM(K85:K92)</f>
        <v>0</v>
      </c>
      <c r="L93" s="153">
        <f t="shared" ref="L93" si="7">SUM(L85:L92)</f>
        <v>0</v>
      </c>
    </row>
    <row r="94" spans="2:12" ht="14.5" hidden="1" outlineLevel="1" thickBot="1" x14ac:dyDescent="0.35"/>
    <row r="95" spans="2:12" collapsed="1" x14ac:dyDescent="0.3">
      <c r="B95" s="650">
        <f>B82</f>
        <v>2024</v>
      </c>
      <c r="C95" s="716"/>
      <c r="D95" s="437"/>
      <c r="E95" s="326" t="s">
        <v>558</v>
      </c>
      <c r="F95" s="327" t="s">
        <v>559</v>
      </c>
      <c r="H95" s="650">
        <f>B95-1</f>
        <v>2023</v>
      </c>
      <c r="I95" s="651"/>
      <c r="J95" s="437"/>
      <c r="K95" s="326" t="s">
        <v>558</v>
      </c>
      <c r="L95" s="327" t="s">
        <v>559</v>
      </c>
    </row>
    <row r="96" spans="2:12" x14ac:dyDescent="0.3">
      <c r="B96" s="652"/>
      <c r="C96" s="717"/>
      <c r="D96" s="438" t="s">
        <v>144</v>
      </c>
      <c r="E96" s="328" t="str">
        <f>'Key inputs'!F32</f>
        <v>Total</v>
      </c>
      <c r="F96" s="329" t="str">
        <f>E96</f>
        <v>Total</v>
      </c>
      <c r="H96" s="652"/>
      <c r="I96" s="653"/>
      <c r="J96" s="438" t="s">
        <v>144</v>
      </c>
      <c r="K96" s="328" t="s">
        <v>46</v>
      </c>
      <c r="L96" s="329" t="s">
        <v>46</v>
      </c>
    </row>
    <row r="97" spans="2:12" x14ac:dyDescent="0.3">
      <c r="B97" s="654"/>
      <c r="C97" s="718"/>
      <c r="D97" s="454"/>
      <c r="E97" s="328" t="s">
        <v>352</v>
      </c>
      <c r="F97" s="329" t="s">
        <v>353</v>
      </c>
      <c r="H97" s="654"/>
      <c r="I97" s="655"/>
      <c r="J97" s="454"/>
      <c r="K97" s="328" t="s">
        <v>352</v>
      </c>
      <c r="L97" s="329" t="s">
        <v>353</v>
      </c>
    </row>
    <row r="98" spans="2:12" x14ac:dyDescent="0.3">
      <c r="B98" s="489">
        <v>1</v>
      </c>
      <c r="C98" s="157" t="s">
        <v>335</v>
      </c>
      <c r="D98" s="433" t="s">
        <v>560</v>
      </c>
      <c r="E98" s="181">
        <f t="shared" ref="E98:F106" si="8">SUM(E7,E20,E33,E46,E59,E72,E85)</f>
        <v>0</v>
      </c>
      <c r="F98" s="183">
        <f t="shared" si="8"/>
        <v>0</v>
      </c>
      <c r="H98" s="489">
        <v>1</v>
      </c>
      <c r="I98" s="161" t="s">
        <v>335</v>
      </c>
      <c r="J98" s="433" t="s">
        <v>560</v>
      </c>
      <c r="K98" s="181">
        <f t="shared" ref="K98:L105" si="9">SUM(K7,K20,K33,K46,K59,K72,K85)</f>
        <v>0</v>
      </c>
      <c r="L98" s="183">
        <f t="shared" si="9"/>
        <v>0</v>
      </c>
    </row>
    <row r="99" spans="2:12" x14ac:dyDescent="0.3">
      <c r="B99" s="489">
        <v>2</v>
      </c>
      <c r="C99" s="157" t="s">
        <v>337</v>
      </c>
      <c r="D99" s="433" t="s">
        <v>560</v>
      </c>
      <c r="E99" s="181">
        <f t="shared" si="8"/>
        <v>0</v>
      </c>
      <c r="F99" s="183">
        <f t="shared" si="8"/>
        <v>0</v>
      </c>
      <c r="H99" s="489">
        <v>2</v>
      </c>
      <c r="I99" s="161" t="s">
        <v>337</v>
      </c>
      <c r="J99" s="433" t="s">
        <v>560</v>
      </c>
      <c r="K99" s="181">
        <f t="shared" si="9"/>
        <v>0</v>
      </c>
      <c r="L99" s="183">
        <f t="shared" si="9"/>
        <v>0</v>
      </c>
    </row>
    <row r="100" spans="2:12" x14ac:dyDescent="0.3">
      <c r="B100" s="489">
        <v>3</v>
      </c>
      <c r="C100" s="157" t="s">
        <v>338</v>
      </c>
      <c r="D100" s="433" t="s">
        <v>560</v>
      </c>
      <c r="E100" s="181">
        <f t="shared" si="8"/>
        <v>0</v>
      </c>
      <c r="F100" s="183">
        <f t="shared" si="8"/>
        <v>0</v>
      </c>
      <c r="H100" s="489">
        <v>3</v>
      </c>
      <c r="I100" s="161" t="s">
        <v>338</v>
      </c>
      <c r="J100" s="433" t="s">
        <v>560</v>
      </c>
      <c r="K100" s="181">
        <f t="shared" si="9"/>
        <v>0</v>
      </c>
      <c r="L100" s="183">
        <f t="shared" si="9"/>
        <v>0</v>
      </c>
    </row>
    <row r="101" spans="2:12" x14ac:dyDescent="0.3">
      <c r="B101" s="489">
        <v>4</v>
      </c>
      <c r="C101" s="157" t="s">
        <v>339</v>
      </c>
      <c r="D101" s="433" t="s">
        <v>560</v>
      </c>
      <c r="E101" s="181">
        <f t="shared" si="8"/>
        <v>0</v>
      </c>
      <c r="F101" s="183">
        <f t="shared" si="8"/>
        <v>0</v>
      </c>
      <c r="H101" s="489">
        <v>4</v>
      </c>
      <c r="I101" s="157" t="s">
        <v>339</v>
      </c>
      <c r="J101" s="433" t="s">
        <v>560</v>
      </c>
      <c r="K101" s="181">
        <f t="shared" si="9"/>
        <v>0</v>
      </c>
      <c r="L101" s="183">
        <f t="shared" si="9"/>
        <v>0</v>
      </c>
    </row>
    <row r="102" spans="2:12" x14ac:dyDescent="0.3">
      <c r="B102" s="489">
        <v>5</v>
      </c>
      <c r="C102" s="157" t="s">
        <v>340</v>
      </c>
      <c r="D102" s="433" t="s">
        <v>560</v>
      </c>
      <c r="E102" s="181">
        <f t="shared" si="8"/>
        <v>0</v>
      </c>
      <c r="F102" s="183">
        <f t="shared" si="8"/>
        <v>0</v>
      </c>
      <c r="H102" s="489">
        <v>5</v>
      </c>
      <c r="I102" s="157" t="s">
        <v>340</v>
      </c>
      <c r="J102" s="433" t="s">
        <v>560</v>
      </c>
      <c r="K102" s="181">
        <f t="shared" si="9"/>
        <v>0</v>
      </c>
      <c r="L102" s="183">
        <f t="shared" si="9"/>
        <v>0</v>
      </c>
    </row>
    <row r="103" spans="2:12" x14ac:dyDescent="0.3">
      <c r="B103" s="489">
        <v>6</v>
      </c>
      <c r="C103" s="157" t="s">
        <v>341</v>
      </c>
      <c r="D103" s="433" t="s">
        <v>560</v>
      </c>
      <c r="E103" s="181">
        <f t="shared" si="8"/>
        <v>0</v>
      </c>
      <c r="F103" s="183">
        <f t="shared" si="8"/>
        <v>0</v>
      </c>
      <c r="H103" s="489">
        <v>6</v>
      </c>
      <c r="I103" s="161" t="s">
        <v>341</v>
      </c>
      <c r="J103" s="433" t="s">
        <v>560</v>
      </c>
      <c r="K103" s="181">
        <f t="shared" si="9"/>
        <v>0</v>
      </c>
      <c r="L103" s="183">
        <f t="shared" si="9"/>
        <v>0</v>
      </c>
    </row>
    <row r="104" spans="2:12" x14ac:dyDescent="0.3">
      <c r="B104" s="489">
        <v>7</v>
      </c>
      <c r="C104" s="157" t="s">
        <v>342</v>
      </c>
      <c r="D104" s="433" t="s">
        <v>560</v>
      </c>
      <c r="E104" s="181">
        <f t="shared" si="8"/>
        <v>0</v>
      </c>
      <c r="F104" s="183">
        <f t="shared" si="8"/>
        <v>0</v>
      </c>
      <c r="H104" s="489">
        <v>7</v>
      </c>
      <c r="I104" s="161" t="s">
        <v>342</v>
      </c>
      <c r="J104" s="433" t="s">
        <v>560</v>
      </c>
      <c r="K104" s="181">
        <f t="shared" si="9"/>
        <v>0</v>
      </c>
      <c r="L104" s="183">
        <f t="shared" si="9"/>
        <v>0</v>
      </c>
    </row>
    <row r="105" spans="2:12" x14ac:dyDescent="0.3">
      <c r="B105" s="489">
        <v>8</v>
      </c>
      <c r="C105" s="157" t="s">
        <v>343</v>
      </c>
      <c r="D105" s="433" t="s">
        <v>560</v>
      </c>
      <c r="E105" s="181">
        <f t="shared" si="8"/>
        <v>0</v>
      </c>
      <c r="F105" s="183">
        <f t="shared" si="8"/>
        <v>0</v>
      </c>
      <c r="H105" s="489">
        <v>8</v>
      </c>
      <c r="I105" s="161" t="s">
        <v>343</v>
      </c>
      <c r="J105" s="433" t="s">
        <v>560</v>
      </c>
      <c r="K105" s="181">
        <f t="shared" si="9"/>
        <v>0</v>
      </c>
      <c r="L105" s="183">
        <f t="shared" si="9"/>
        <v>0</v>
      </c>
    </row>
    <row r="106" spans="2:12" ht="14.5" thickBot="1" x14ac:dyDescent="0.35">
      <c r="B106" s="490">
        <v>9</v>
      </c>
      <c r="C106" s="158" t="s">
        <v>561</v>
      </c>
      <c r="D106" s="435" t="s">
        <v>560</v>
      </c>
      <c r="E106" s="178">
        <f t="shared" si="8"/>
        <v>0</v>
      </c>
      <c r="F106" s="153">
        <f t="shared" si="8"/>
        <v>0</v>
      </c>
      <c r="H106" s="490">
        <v>9</v>
      </c>
      <c r="I106" s="163" t="s">
        <v>561</v>
      </c>
      <c r="J106" s="435" t="s">
        <v>560</v>
      </c>
      <c r="K106" s="151">
        <f>SUM(K98:K105)</f>
        <v>0</v>
      </c>
      <c r="L106" s="153">
        <f t="shared" ref="L106" si="10">SUM(L98:L105)</f>
        <v>0</v>
      </c>
    </row>
  </sheetData>
  <sheetProtection algorithmName="SHA-512" hashValue="tuV8oOPpqG2b67LKhyMBcHOQqBiDJQc9Sl0eT2gxqyErOnzlhDVkK9en78KXY+uiZ65W7xoOH2v5qRlPoIUW/Q==" saltValue="npHMsDHc0ObtzwDstIW9ww==" spinCount="100000" sheet="1" formatCells="0" formatColumns="0" formatRows="0"/>
  <mergeCells count="16">
    <mergeCell ref="H82:I84"/>
    <mergeCell ref="B69:C71"/>
    <mergeCell ref="B82:C84"/>
    <mergeCell ref="B95:C97"/>
    <mergeCell ref="H4:I6"/>
    <mergeCell ref="H17:I19"/>
    <mergeCell ref="H30:I32"/>
    <mergeCell ref="H43:I45"/>
    <mergeCell ref="H56:I58"/>
    <mergeCell ref="H69:I71"/>
    <mergeCell ref="H95:I97"/>
    <mergeCell ref="B4:C6"/>
    <mergeCell ref="B17:C19"/>
    <mergeCell ref="B30:C32"/>
    <mergeCell ref="B43:C45"/>
    <mergeCell ref="B56:C58"/>
  </mergeCells>
  <hyperlinks>
    <hyperlink ref="F2" location="Content!A1" display="&lt;&lt;&lt; Back to ToC" xr:uid="{D518EDE2-2BA6-4613-ACBD-F4E03155F3A3}"/>
  </hyperlinks>
  <pageMargins left="0.70866141732283472" right="0.70866141732283472" top="0.74803149606299213" bottom="0.74803149606299213" header="0.31496062992125984" footer="0.31496062992125984"/>
  <pageSetup paperSize="9" scale="69" fitToWidth="0" fitToHeight="2" orientation="portrait" r:id="rId1"/>
  <headerFooter>
    <oddFooter>&amp;C_x000D_&amp;1#&amp;"Calibri"&amp;10&amp;K000000 Classification: Unclassified</oddFooter>
  </headerFooter>
  <colBreaks count="1" manualBreakCount="1">
    <brk id="7" max="10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211A-2907-457E-A56E-C89428C5D279}">
  <dimension ref="B1:AM124"/>
  <sheetViews>
    <sheetView showGridLines="0" view="pageBreakPreview" zoomScale="60" zoomScaleNormal="55" workbookViewId="0">
      <selection activeCell="N37" sqref="N37:Q44"/>
    </sheetView>
  </sheetViews>
  <sheetFormatPr defaultColWidth="8.7265625" defaultRowHeight="14" outlineLevelRow="1" outlineLevelCol="4" x14ac:dyDescent="0.3"/>
  <cols>
    <col min="1" max="1" width="3.7265625" style="9" customWidth="1"/>
    <col min="2" max="2" width="4" style="493" bestFit="1" customWidth="1"/>
    <col min="3" max="3" width="68.26953125" style="9" bestFit="1" customWidth="1"/>
    <col min="4" max="4" width="24.453125" style="9" hidden="1" customWidth="1" outlineLevel="1"/>
    <col min="5" max="5" width="14.81640625" style="9" customWidth="1" collapsed="1"/>
    <col min="6" max="10" width="14.81640625" style="9" customWidth="1"/>
    <col min="11" max="11" width="4" style="493" bestFit="1" customWidth="1"/>
    <col min="12" max="12" width="68.26953125" style="9" bestFit="1" customWidth="1"/>
    <col min="13" max="13" width="24.453125" style="9" hidden="1" customWidth="1" outlineLevel="1"/>
    <col min="14" max="14" width="14.81640625" style="9" customWidth="1" collapsed="1"/>
    <col min="15" max="19" width="14.81640625" style="9" customWidth="1"/>
    <col min="20" max="24" width="14.81640625" style="9" customWidth="1" outlineLevel="1"/>
    <col min="25" max="29" width="14.81640625" style="9" customWidth="1" outlineLevel="2"/>
    <col min="30" max="34" width="14.81640625" style="9" customWidth="1" outlineLevel="3"/>
    <col min="35" max="39" width="14.81640625" style="9" customWidth="1" outlineLevel="4"/>
    <col min="40" max="44" width="14.81640625" style="9" customWidth="1"/>
    <col min="45" max="16384" width="8.7265625" style="9"/>
  </cols>
  <sheetData>
    <row r="1" spans="2:18" s="315" customFormat="1" x14ac:dyDescent="0.3">
      <c r="B1" s="488"/>
      <c r="K1" s="488"/>
    </row>
    <row r="2" spans="2:18" s="315" customFormat="1" ht="15.5" x14ac:dyDescent="0.3">
      <c r="B2" s="488"/>
      <c r="C2" s="312" t="s">
        <v>562</v>
      </c>
      <c r="D2" s="312"/>
      <c r="F2" s="324" t="s">
        <v>141</v>
      </c>
      <c r="K2" s="488"/>
      <c r="L2" s="312" t="str">
        <f>LEFT(K4,4) &amp; " - Asset by FV hierarchy classification"</f>
        <v>2023 - Asset by FV hierarchy classification</v>
      </c>
      <c r="M2" s="312"/>
      <c r="O2" s="324" t="s">
        <v>141</v>
      </c>
    </row>
    <row r="3" spans="2:18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F3" s="324"/>
      <c r="K3" s="488"/>
      <c r="L3" s="313" t="str">
        <f>"Figures in thousands of "&amp;'Key inputs'!G26</f>
        <v>Figures in thousands of GBP</v>
      </c>
      <c r="M3" s="325"/>
      <c r="O3" s="324"/>
    </row>
    <row r="4" spans="2:18" s="315" customFormat="1" x14ac:dyDescent="0.3">
      <c r="B4" s="650">
        <f>'Key inputs'!C31</f>
        <v>2024</v>
      </c>
      <c r="C4" s="716"/>
      <c r="D4" s="437"/>
      <c r="E4" s="711" t="str">
        <f>'Key inputs'!C32</f>
        <v>2024 UY</v>
      </c>
      <c r="F4" s="706"/>
      <c r="G4" s="706"/>
      <c r="H4" s="706"/>
      <c r="I4" s="707"/>
      <c r="K4" s="650">
        <f>'Key inputs'!G31</f>
        <v>2023</v>
      </c>
      <c r="L4" s="716"/>
      <c r="M4" s="437"/>
      <c r="N4" s="711" t="str">
        <f>'Key inputs'!G32</f>
        <v>2023 UY</v>
      </c>
      <c r="O4" s="706"/>
      <c r="P4" s="706"/>
      <c r="Q4" s="706"/>
      <c r="R4" s="707"/>
    </row>
    <row r="5" spans="2:18" s="315" customFormat="1" ht="42" x14ac:dyDescent="0.3">
      <c r="B5" s="652"/>
      <c r="C5" s="717"/>
      <c r="D5" s="438" t="s">
        <v>144</v>
      </c>
      <c r="E5" s="328" t="s">
        <v>563</v>
      </c>
      <c r="F5" s="316" t="s">
        <v>564</v>
      </c>
      <c r="G5" s="316" t="s">
        <v>565</v>
      </c>
      <c r="H5" s="337" t="s">
        <v>566</v>
      </c>
      <c r="I5" s="329" t="s">
        <v>46</v>
      </c>
      <c r="K5" s="652"/>
      <c r="L5" s="717"/>
      <c r="M5" s="438" t="s">
        <v>144</v>
      </c>
      <c r="N5" s="328" t="s">
        <v>563</v>
      </c>
      <c r="O5" s="316" t="s">
        <v>564</v>
      </c>
      <c r="P5" s="316" t="s">
        <v>565</v>
      </c>
      <c r="Q5" s="337" t="s">
        <v>566</v>
      </c>
      <c r="R5" s="329" t="s">
        <v>46</v>
      </c>
    </row>
    <row r="6" spans="2:18" s="315" customFormat="1" x14ac:dyDescent="0.3">
      <c r="B6" s="654"/>
      <c r="C6" s="718"/>
      <c r="D6" s="454"/>
      <c r="E6" s="328" t="s">
        <v>145</v>
      </c>
      <c r="F6" s="316" t="s">
        <v>146</v>
      </c>
      <c r="G6" s="316" t="s">
        <v>147</v>
      </c>
      <c r="H6" s="337" t="s">
        <v>148</v>
      </c>
      <c r="I6" s="329" t="s">
        <v>149</v>
      </c>
      <c r="K6" s="654"/>
      <c r="L6" s="718"/>
      <c r="M6" s="454"/>
      <c r="N6" s="328" t="s">
        <v>145</v>
      </c>
      <c r="O6" s="316" t="s">
        <v>146</v>
      </c>
      <c r="P6" s="316" t="s">
        <v>147</v>
      </c>
      <c r="Q6" s="337" t="s">
        <v>148</v>
      </c>
      <c r="R6" s="329" t="s">
        <v>149</v>
      </c>
    </row>
    <row r="7" spans="2:18" x14ac:dyDescent="0.3">
      <c r="B7" s="489">
        <v>1</v>
      </c>
      <c r="C7" s="157" t="s">
        <v>335</v>
      </c>
      <c r="D7" s="433" t="s">
        <v>567</v>
      </c>
      <c r="E7" s="122"/>
      <c r="F7" s="110"/>
      <c r="G7" s="110"/>
      <c r="H7" s="110"/>
      <c r="I7" s="191">
        <f>SUM(E7:H7)</f>
        <v>0</v>
      </c>
      <c r="K7" s="489">
        <v>1</v>
      </c>
      <c r="L7" s="157" t="s">
        <v>335</v>
      </c>
      <c r="M7" s="433" t="s">
        <v>567</v>
      </c>
      <c r="N7" s="124"/>
      <c r="O7" s="111"/>
      <c r="P7" s="111"/>
      <c r="Q7" s="111"/>
      <c r="R7" s="191">
        <f>SUM(N7:Q7)</f>
        <v>0</v>
      </c>
    </row>
    <row r="8" spans="2:18" x14ac:dyDescent="0.3">
      <c r="B8" s="489">
        <v>2</v>
      </c>
      <c r="C8" s="157" t="s">
        <v>337</v>
      </c>
      <c r="D8" s="433" t="s">
        <v>567</v>
      </c>
      <c r="E8" s="122"/>
      <c r="F8" s="110"/>
      <c r="G8" s="110"/>
      <c r="H8" s="110"/>
      <c r="I8" s="183">
        <f t="shared" ref="I8:I17" si="0">SUM(E8:H8)</f>
        <v>0</v>
      </c>
      <c r="K8" s="489">
        <v>2</v>
      </c>
      <c r="L8" s="157" t="s">
        <v>337</v>
      </c>
      <c r="M8" s="433" t="s">
        <v>567</v>
      </c>
      <c r="N8" s="124"/>
      <c r="O8" s="111"/>
      <c r="P8" s="111"/>
      <c r="Q8" s="111"/>
      <c r="R8" s="183">
        <f t="shared" ref="R8:R14" si="1">SUM(N8:Q8)</f>
        <v>0</v>
      </c>
    </row>
    <row r="9" spans="2:18" x14ac:dyDescent="0.3">
      <c r="B9" s="489">
        <v>3</v>
      </c>
      <c r="C9" s="157" t="s">
        <v>338</v>
      </c>
      <c r="D9" s="433" t="s">
        <v>567</v>
      </c>
      <c r="E9" s="122"/>
      <c r="F9" s="110"/>
      <c r="G9" s="110"/>
      <c r="H9" s="110"/>
      <c r="I9" s="183">
        <f t="shared" si="0"/>
        <v>0</v>
      </c>
      <c r="K9" s="489">
        <v>3</v>
      </c>
      <c r="L9" s="157" t="s">
        <v>338</v>
      </c>
      <c r="M9" s="433" t="s">
        <v>567</v>
      </c>
      <c r="N9" s="124"/>
      <c r="O9" s="111"/>
      <c r="P9" s="111"/>
      <c r="Q9" s="111"/>
      <c r="R9" s="183">
        <f t="shared" si="1"/>
        <v>0</v>
      </c>
    </row>
    <row r="10" spans="2:18" x14ac:dyDescent="0.3">
      <c r="B10" s="489">
        <v>4</v>
      </c>
      <c r="C10" s="157" t="s">
        <v>339</v>
      </c>
      <c r="D10" s="433" t="s">
        <v>567</v>
      </c>
      <c r="E10" s="122"/>
      <c r="F10" s="110"/>
      <c r="G10" s="110"/>
      <c r="H10" s="110"/>
      <c r="I10" s="183">
        <f t="shared" si="0"/>
        <v>0</v>
      </c>
      <c r="K10" s="489">
        <v>4</v>
      </c>
      <c r="L10" s="157" t="s">
        <v>339</v>
      </c>
      <c r="M10" s="433" t="s">
        <v>567</v>
      </c>
      <c r="N10" s="124"/>
      <c r="O10" s="111"/>
      <c r="P10" s="111"/>
      <c r="Q10" s="111"/>
      <c r="R10" s="183">
        <f t="shared" si="1"/>
        <v>0</v>
      </c>
    </row>
    <row r="11" spans="2:18" x14ac:dyDescent="0.3">
      <c r="B11" s="489">
        <v>5</v>
      </c>
      <c r="C11" s="157" t="s">
        <v>340</v>
      </c>
      <c r="D11" s="433" t="s">
        <v>567</v>
      </c>
      <c r="E11" s="122"/>
      <c r="F11" s="110"/>
      <c r="G11" s="110"/>
      <c r="H11" s="110"/>
      <c r="I11" s="183">
        <f t="shared" si="0"/>
        <v>0</v>
      </c>
      <c r="K11" s="489">
        <v>5</v>
      </c>
      <c r="L11" s="157" t="s">
        <v>340</v>
      </c>
      <c r="M11" s="433" t="s">
        <v>567</v>
      </c>
      <c r="N11" s="124"/>
      <c r="O11" s="111"/>
      <c r="P11" s="111"/>
      <c r="Q11" s="111"/>
      <c r="R11" s="183">
        <f t="shared" si="1"/>
        <v>0</v>
      </c>
    </row>
    <row r="12" spans="2:18" x14ac:dyDescent="0.3">
      <c r="B12" s="489">
        <v>6</v>
      </c>
      <c r="C12" s="157" t="s">
        <v>341</v>
      </c>
      <c r="D12" s="433" t="s">
        <v>567</v>
      </c>
      <c r="E12" s="122"/>
      <c r="F12" s="110"/>
      <c r="G12" s="110"/>
      <c r="H12" s="110"/>
      <c r="I12" s="183">
        <f t="shared" si="0"/>
        <v>0</v>
      </c>
      <c r="K12" s="489">
        <v>6</v>
      </c>
      <c r="L12" s="157" t="s">
        <v>341</v>
      </c>
      <c r="M12" s="433" t="s">
        <v>567</v>
      </c>
      <c r="N12" s="124"/>
      <c r="O12" s="111"/>
      <c r="P12" s="111"/>
      <c r="Q12" s="111"/>
      <c r="R12" s="183">
        <f t="shared" si="1"/>
        <v>0</v>
      </c>
    </row>
    <row r="13" spans="2:18" x14ac:dyDescent="0.3">
      <c r="B13" s="489">
        <v>7</v>
      </c>
      <c r="C13" s="157" t="s">
        <v>342</v>
      </c>
      <c r="D13" s="433" t="s">
        <v>567</v>
      </c>
      <c r="E13" s="122"/>
      <c r="F13" s="110"/>
      <c r="G13" s="110"/>
      <c r="H13" s="110"/>
      <c r="I13" s="183">
        <f t="shared" si="0"/>
        <v>0</v>
      </c>
      <c r="K13" s="489">
        <v>7</v>
      </c>
      <c r="L13" s="157" t="s">
        <v>342</v>
      </c>
      <c r="M13" s="433" t="s">
        <v>567</v>
      </c>
      <c r="N13" s="124"/>
      <c r="O13" s="111"/>
      <c r="P13" s="111"/>
      <c r="Q13" s="111"/>
      <c r="R13" s="183">
        <f t="shared" si="1"/>
        <v>0</v>
      </c>
    </row>
    <row r="14" spans="2:18" x14ac:dyDescent="0.3">
      <c r="B14" s="489">
        <v>8</v>
      </c>
      <c r="C14" s="157" t="s">
        <v>343</v>
      </c>
      <c r="D14" s="433" t="s">
        <v>567</v>
      </c>
      <c r="E14" s="122"/>
      <c r="F14" s="110"/>
      <c r="G14" s="110"/>
      <c r="H14" s="110"/>
      <c r="I14" s="183">
        <f t="shared" si="0"/>
        <v>0</v>
      </c>
      <c r="K14" s="489">
        <v>8</v>
      </c>
      <c r="L14" s="157" t="s">
        <v>343</v>
      </c>
      <c r="M14" s="433" t="s">
        <v>567</v>
      </c>
      <c r="N14" s="124"/>
      <c r="O14" s="111"/>
      <c r="P14" s="111"/>
      <c r="Q14" s="111"/>
      <c r="R14" s="183">
        <f t="shared" si="1"/>
        <v>0</v>
      </c>
    </row>
    <row r="15" spans="2:18" x14ac:dyDescent="0.3">
      <c r="B15" s="489">
        <v>9</v>
      </c>
      <c r="C15" s="208" t="s">
        <v>561</v>
      </c>
      <c r="D15" s="434" t="s">
        <v>568</v>
      </c>
      <c r="E15" s="192">
        <f>SUM(E7:E14)</f>
        <v>0</v>
      </c>
      <c r="F15" s="182">
        <f t="shared" ref="F15:H15" si="2">SUM(F7:F14)</f>
        <v>0</v>
      </c>
      <c r="G15" s="182">
        <f t="shared" si="2"/>
        <v>0</v>
      </c>
      <c r="H15" s="182">
        <f t="shared" si="2"/>
        <v>0</v>
      </c>
      <c r="I15" s="183">
        <f>SUM(E15:H15)</f>
        <v>0</v>
      </c>
      <c r="K15" s="489">
        <v>9</v>
      </c>
      <c r="L15" s="208" t="s">
        <v>561</v>
      </c>
      <c r="M15" s="434" t="s">
        <v>568</v>
      </c>
      <c r="N15" s="181">
        <f>SUM(N7:N14)</f>
        <v>0</v>
      </c>
      <c r="O15" s="182">
        <f t="shared" ref="O15:Q15" si="3">SUM(O7:O14)</f>
        <v>0</v>
      </c>
      <c r="P15" s="182">
        <f t="shared" si="3"/>
        <v>0</v>
      </c>
      <c r="Q15" s="182">
        <f t="shared" si="3"/>
        <v>0</v>
      </c>
      <c r="R15" s="183">
        <f>SUM(N15:Q15)</f>
        <v>0</v>
      </c>
    </row>
    <row r="16" spans="2:18" x14ac:dyDescent="0.3">
      <c r="B16" s="489">
        <v>10</v>
      </c>
      <c r="C16" s="157" t="s">
        <v>413</v>
      </c>
      <c r="D16" s="433" t="s">
        <v>569</v>
      </c>
      <c r="E16" s="122"/>
      <c r="F16" s="110"/>
      <c r="G16" s="110"/>
      <c r="H16" s="110"/>
      <c r="I16" s="183">
        <f t="shared" si="0"/>
        <v>0</v>
      </c>
      <c r="K16" s="489">
        <v>10</v>
      </c>
      <c r="L16" s="157" t="s">
        <v>413</v>
      </c>
      <c r="M16" s="433" t="s">
        <v>569</v>
      </c>
      <c r="N16" s="124"/>
      <c r="O16" s="111"/>
      <c r="P16" s="111"/>
      <c r="Q16" s="111"/>
      <c r="R16" s="183">
        <f t="shared" ref="R16:R17" si="4">SUM(N16:Q16)</f>
        <v>0</v>
      </c>
    </row>
    <row r="17" spans="2:18" ht="14.5" thickBot="1" x14ac:dyDescent="0.35">
      <c r="B17" s="490">
        <v>11</v>
      </c>
      <c r="C17" s="217" t="s">
        <v>46</v>
      </c>
      <c r="D17" s="455" t="s">
        <v>568</v>
      </c>
      <c r="E17" s="151">
        <f>E15+E16</f>
        <v>0</v>
      </c>
      <c r="F17" s="152">
        <f>F15+F16</f>
        <v>0</v>
      </c>
      <c r="G17" s="152">
        <f t="shared" ref="G17:H17" si="5">G15+G16</f>
        <v>0</v>
      </c>
      <c r="H17" s="152">
        <f t="shared" si="5"/>
        <v>0</v>
      </c>
      <c r="I17" s="153">
        <f t="shared" si="0"/>
        <v>0</v>
      </c>
      <c r="K17" s="490">
        <v>11</v>
      </c>
      <c r="L17" s="217" t="s">
        <v>46</v>
      </c>
      <c r="M17" s="455" t="s">
        <v>568</v>
      </c>
      <c r="N17" s="151">
        <f>N15+N16</f>
        <v>0</v>
      </c>
      <c r="O17" s="152">
        <f>O15+O16</f>
        <v>0</v>
      </c>
      <c r="P17" s="152">
        <f t="shared" ref="P17:Q17" si="6">P15+P16</f>
        <v>0</v>
      </c>
      <c r="Q17" s="152">
        <f t="shared" si="6"/>
        <v>0</v>
      </c>
      <c r="R17" s="153">
        <f t="shared" si="4"/>
        <v>0</v>
      </c>
    </row>
    <row r="18" spans="2:18" ht="14.5" thickBot="1" x14ac:dyDescent="0.35"/>
    <row r="19" spans="2:18" x14ac:dyDescent="0.3">
      <c r="B19" s="650">
        <f>B4</f>
        <v>2024</v>
      </c>
      <c r="C19" s="716"/>
      <c r="D19" s="437"/>
      <c r="E19" s="711" t="str">
        <f>'Key inputs'!D32</f>
        <v>2023 UY</v>
      </c>
      <c r="F19" s="706"/>
      <c r="G19" s="706"/>
      <c r="H19" s="706"/>
      <c r="I19" s="707"/>
      <c r="K19" s="650">
        <f>K4</f>
        <v>2023</v>
      </c>
      <c r="L19" s="716"/>
      <c r="M19" s="437"/>
      <c r="N19" s="711" t="str">
        <f>'Key inputs'!H32</f>
        <v>2022 UY</v>
      </c>
      <c r="O19" s="706"/>
      <c r="P19" s="706"/>
      <c r="Q19" s="706"/>
      <c r="R19" s="707"/>
    </row>
    <row r="20" spans="2:18" ht="42" x14ac:dyDescent="0.3">
      <c r="B20" s="652"/>
      <c r="C20" s="717"/>
      <c r="D20" s="438" t="s">
        <v>144</v>
      </c>
      <c r="E20" s="328" t="s">
        <v>563</v>
      </c>
      <c r="F20" s="316" t="s">
        <v>564</v>
      </c>
      <c r="G20" s="316" t="s">
        <v>565</v>
      </c>
      <c r="H20" s="337" t="s">
        <v>566</v>
      </c>
      <c r="I20" s="329" t="s">
        <v>46</v>
      </c>
      <c r="K20" s="652"/>
      <c r="L20" s="717"/>
      <c r="M20" s="438" t="s">
        <v>144</v>
      </c>
      <c r="N20" s="328" t="s">
        <v>563</v>
      </c>
      <c r="O20" s="316" t="s">
        <v>564</v>
      </c>
      <c r="P20" s="316" t="s">
        <v>565</v>
      </c>
      <c r="Q20" s="337" t="s">
        <v>566</v>
      </c>
      <c r="R20" s="329" t="s">
        <v>46</v>
      </c>
    </row>
    <row r="21" spans="2:18" x14ac:dyDescent="0.3">
      <c r="B21" s="654"/>
      <c r="C21" s="718"/>
      <c r="D21" s="454"/>
      <c r="E21" s="328" t="s">
        <v>150</v>
      </c>
      <c r="F21" s="316" t="s">
        <v>151</v>
      </c>
      <c r="G21" s="316" t="s">
        <v>152</v>
      </c>
      <c r="H21" s="337" t="s">
        <v>346</v>
      </c>
      <c r="I21" s="329" t="s">
        <v>347</v>
      </c>
      <c r="K21" s="654"/>
      <c r="L21" s="718"/>
      <c r="M21" s="454"/>
      <c r="N21" s="328" t="s">
        <v>150</v>
      </c>
      <c r="O21" s="316" t="s">
        <v>151</v>
      </c>
      <c r="P21" s="316" t="s">
        <v>152</v>
      </c>
      <c r="Q21" s="337" t="s">
        <v>346</v>
      </c>
      <c r="R21" s="329" t="s">
        <v>347</v>
      </c>
    </row>
    <row r="22" spans="2:18" x14ac:dyDescent="0.3">
      <c r="B22" s="489">
        <v>1</v>
      </c>
      <c r="C22" s="157" t="s">
        <v>335</v>
      </c>
      <c r="D22" s="433" t="s">
        <v>567</v>
      </c>
      <c r="E22" s="122"/>
      <c r="F22" s="110"/>
      <c r="G22" s="110"/>
      <c r="H22" s="110"/>
      <c r="I22" s="183">
        <f t="shared" ref="I22:I32" si="7">SUM(E22:H22)</f>
        <v>0</v>
      </c>
      <c r="K22" s="489">
        <v>1</v>
      </c>
      <c r="L22" s="157" t="s">
        <v>335</v>
      </c>
      <c r="M22" s="433" t="s">
        <v>567</v>
      </c>
      <c r="N22" s="124"/>
      <c r="O22" s="111"/>
      <c r="P22" s="111"/>
      <c r="Q22" s="111"/>
      <c r="R22" s="183">
        <f t="shared" ref="R22:R32" si="8">SUM(N22:Q22)</f>
        <v>0</v>
      </c>
    </row>
    <row r="23" spans="2:18" x14ac:dyDescent="0.3">
      <c r="B23" s="489">
        <v>2</v>
      </c>
      <c r="C23" s="157" t="s">
        <v>337</v>
      </c>
      <c r="D23" s="433" t="s">
        <v>567</v>
      </c>
      <c r="E23" s="122"/>
      <c r="F23" s="110"/>
      <c r="G23" s="110"/>
      <c r="H23" s="110"/>
      <c r="I23" s="183">
        <f t="shared" si="7"/>
        <v>0</v>
      </c>
      <c r="K23" s="489">
        <v>2</v>
      </c>
      <c r="L23" s="157" t="s">
        <v>337</v>
      </c>
      <c r="M23" s="433" t="s">
        <v>567</v>
      </c>
      <c r="N23" s="124"/>
      <c r="O23" s="111"/>
      <c r="P23" s="111"/>
      <c r="Q23" s="111"/>
      <c r="R23" s="183">
        <f t="shared" si="8"/>
        <v>0</v>
      </c>
    </row>
    <row r="24" spans="2:18" x14ac:dyDescent="0.3">
      <c r="B24" s="489">
        <v>3</v>
      </c>
      <c r="C24" s="157" t="s">
        <v>338</v>
      </c>
      <c r="D24" s="433" t="s">
        <v>567</v>
      </c>
      <c r="E24" s="122"/>
      <c r="F24" s="110"/>
      <c r="G24" s="110"/>
      <c r="H24" s="110"/>
      <c r="I24" s="183">
        <f t="shared" si="7"/>
        <v>0</v>
      </c>
      <c r="K24" s="489">
        <v>3</v>
      </c>
      <c r="L24" s="157" t="s">
        <v>338</v>
      </c>
      <c r="M24" s="433" t="s">
        <v>567</v>
      </c>
      <c r="N24" s="124"/>
      <c r="O24" s="111"/>
      <c r="P24" s="111"/>
      <c r="Q24" s="111"/>
      <c r="R24" s="183">
        <f t="shared" si="8"/>
        <v>0</v>
      </c>
    </row>
    <row r="25" spans="2:18" x14ac:dyDescent="0.3">
      <c r="B25" s="489">
        <v>4</v>
      </c>
      <c r="C25" s="157" t="s">
        <v>339</v>
      </c>
      <c r="D25" s="433" t="s">
        <v>567</v>
      </c>
      <c r="E25" s="122"/>
      <c r="F25" s="110"/>
      <c r="G25" s="110"/>
      <c r="H25" s="110"/>
      <c r="I25" s="183">
        <f t="shared" si="7"/>
        <v>0</v>
      </c>
      <c r="K25" s="489">
        <v>4</v>
      </c>
      <c r="L25" s="157" t="s">
        <v>339</v>
      </c>
      <c r="M25" s="433" t="s">
        <v>567</v>
      </c>
      <c r="N25" s="124"/>
      <c r="O25" s="111"/>
      <c r="P25" s="111"/>
      <c r="Q25" s="111"/>
      <c r="R25" s="183">
        <f t="shared" si="8"/>
        <v>0</v>
      </c>
    </row>
    <row r="26" spans="2:18" x14ac:dyDescent="0.3">
      <c r="B26" s="489">
        <v>5</v>
      </c>
      <c r="C26" s="157" t="s">
        <v>340</v>
      </c>
      <c r="D26" s="433" t="s">
        <v>567</v>
      </c>
      <c r="E26" s="122"/>
      <c r="F26" s="110"/>
      <c r="G26" s="110"/>
      <c r="H26" s="110"/>
      <c r="I26" s="183">
        <f t="shared" si="7"/>
        <v>0</v>
      </c>
      <c r="K26" s="489">
        <v>5</v>
      </c>
      <c r="L26" s="157" t="s">
        <v>340</v>
      </c>
      <c r="M26" s="433" t="s">
        <v>567</v>
      </c>
      <c r="N26" s="124"/>
      <c r="O26" s="111"/>
      <c r="P26" s="111"/>
      <c r="Q26" s="111"/>
      <c r="R26" s="183">
        <f t="shared" si="8"/>
        <v>0</v>
      </c>
    </row>
    <row r="27" spans="2:18" x14ac:dyDescent="0.3">
      <c r="B27" s="489">
        <v>6</v>
      </c>
      <c r="C27" s="157" t="s">
        <v>341</v>
      </c>
      <c r="D27" s="433" t="s">
        <v>567</v>
      </c>
      <c r="E27" s="122"/>
      <c r="F27" s="110"/>
      <c r="G27" s="110"/>
      <c r="H27" s="110"/>
      <c r="I27" s="183">
        <f t="shared" si="7"/>
        <v>0</v>
      </c>
      <c r="K27" s="489">
        <v>6</v>
      </c>
      <c r="L27" s="157" t="s">
        <v>341</v>
      </c>
      <c r="M27" s="433" t="s">
        <v>567</v>
      </c>
      <c r="N27" s="124"/>
      <c r="O27" s="111"/>
      <c r="P27" s="111"/>
      <c r="Q27" s="111"/>
      <c r="R27" s="183">
        <f t="shared" si="8"/>
        <v>0</v>
      </c>
    </row>
    <row r="28" spans="2:18" x14ac:dyDescent="0.3">
      <c r="B28" s="489">
        <v>7</v>
      </c>
      <c r="C28" s="157" t="s">
        <v>342</v>
      </c>
      <c r="D28" s="433" t="s">
        <v>567</v>
      </c>
      <c r="E28" s="122"/>
      <c r="F28" s="110"/>
      <c r="G28" s="110"/>
      <c r="H28" s="110"/>
      <c r="I28" s="183">
        <f t="shared" si="7"/>
        <v>0</v>
      </c>
      <c r="K28" s="489">
        <v>7</v>
      </c>
      <c r="L28" s="157" t="s">
        <v>342</v>
      </c>
      <c r="M28" s="433" t="s">
        <v>567</v>
      </c>
      <c r="N28" s="124"/>
      <c r="O28" s="111"/>
      <c r="P28" s="111"/>
      <c r="Q28" s="111"/>
      <c r="R28" s="183">
        <f t="shared" si="8"/>
        <v>0</v>
      </c>
    </row>
    <row r="29" spans="2:18" x14ac:dyDescent="0.3">
      <c r="B29" s="489">
        <v>8</v>
      </c>
      <c r="C29" s="157" t="s">
        <v>343</v>
      </c>
      <c r="D29" s="433" t="s">
        <v>567</v>
      </c>
      <c r="E29" s="122"/>
      <c r="F29" s="110"/>
      <c r="G29" s="110"/>
      <c r="H29" s="110"/>
      <c r="I29" s="183">
        <f t="shared" si="7"/>
        <v>0</v>
      </c>
      <c r="K29" s="489">
        <v>8</v>
      </c>
      <c r="L29" s="157" t="s">
        <v>343</v>
      </c>
      <c r="M29" s="433" t="s">
        <v>567</v>
      </c>
      <c r="N29" s="124"/>
      <c r="O29" s="111"/>
      <c r="P29" s="111"/>
      <c r="Q29" s="111"/>
      <c r="R29" s="183">
        <f t="shared" si="8"/>
        <v>0</v>
      </c>
    </row>
    <row r="30" spans="2:18" x14ac:dyDescent="0.3">
      <c r="B30" s="489">
        <v>9</v>
      </c>
      <c r="C30" s="208" t="s">
        <v>561</v>
      </c>
      <c r="D30" s="434" t="s">
        <v>568</v>
      </c>
      <c r="E30" s="181">
        <f>SUM(E22:E29)</f>
        <v>0</v>
      </c>
      <c r="F30" s="182">
        <f>SUM(F22:F29)</f>
        <v>0</v>
      </c>
      <c r="G30" s="182">
        <f>SUM(G22:G29)</f>
        <v>0</v>
      </c>
      <c r="H30" s="182">
        <f>SUM(H22:H29)</f>
        <v>0</v>
      </c>
      <c r="I30" s="183">
        <f t="shared" si="7"/>
        <v>0</v>
      </c>
      <c r="K30" s="489">
        <v>9</v>
      </c>
      <c r="L30" s="208" t="s">
        <v>561</v>
      </c>
      <c r="M30" s="434" t="s">
        <v>568</v>
      </c>
      <c r="N30" s="181">
        <f>SUM(N22:N29)</f>
        <v>0</v>
      </c>
      <c r="O30" s="182">
        <f t="shared" ref="O30:Q30" si="9">SUM(O22:O29)</f>
        <v>0</v>
      </c>
      <c r="P30" s="182">
        <f t="shared" si="9"/>
        <v>0</v>
      </c>
      <c r="Q30" s="182">
        <f t="shared" si="9"/>
        <v>0</v>
      </c>
      <c r="R30" s="183">
        <f t="shared" si="8"/>
        <v>0</v>
      </c>
    </row>
    <row r="31" spans="2:18" x14ac:dyDescent="0.3">
      <c r="B31" s="489">
        <v>10</v>
      </c>
      <c r="C31" s="157" t="s">
        <v>413</v>
      </c>
      <c r="D31" s="433" t="s">
        <v>569</v>
      </c>
      <c r="E31" s="122"/>
      <c r="F31" s="110"/>
      <c r="G31" s="110"/>
      <c r="H31" s="110"/>
      <c r="I31" s="183">
        <f t="shared" si="7"/>
        <v>0</v>
      </c>
      <c r="K31" s="489">
        <v>10</v>
      </c>
      <c r="L31" s="157" t="s">
        <v>413</v>
      </c>
      <c r="M31" s="433" t="s">
        <v>569</v>
      </c>
      <c r="N31" s="124"/>
      <c r="O31" s="111"/>
      <c r="P31" s="111"/>
      <c r="Q31" s="111"/>
      <c r="R31" s="183">
        <f t="shared" si="8"/>
        <v>0</v>
      </c>
    </row>
    <row r="32" spans="2:18" ht="14.5" thickBot="1" x14ac:dyDescent="0.35">
      <c r="B32" s="490">
        <v>11</v>
      </c>
      <c r="C32" s="217" t="s">
        <v>46</v>
      </c>
      <c r="D32" s="455" t="s">
        <v>568</v>
      </c>
      <c r="E32" s="178">
        <f>E30+E31</f>
        <v>0</v>
      </c>
      <c r="F32" s="152">
        <f>F30+F31</f>
        <v>0</v>
      </c>
      <c r="G32" s="152">
        <f>G30+G31</f>
        <v>0</v>
      </c>
      <c r="H32" s="152">
        <f>H30+H31</f>
        <v>0</v>
      </c>
      <c r="I32" s="153">
        <f t="shared" si="7"/>
        <v>0</v>
      </c>
      <c r="K32" s="490">
        <v>11</v>
      </c>
      <c r="L32" s="217" t="s">
        <v>46</v>
      </c>
      <c r="M32" s="455" t="s">
        <v>568</v>
      </c>
      <c r="N32" s="178">
        <f>N30+N31</f>
        <v>0</v>
      </c>
      <c r="O32" s="152">
        <f>O30+O31</f>
        <v>0</v>
      </c>
      <c r="P32" s="152">
        <f>P30+P31</f>
        <v>0</v>
      </c>
      <c r="Q32" s="152">
        <f>Q30+Q31</f>
        <v>0</v>
      </c>
      <c r="R32" s="153">
        <f t="shared" si="8"/>
        <v>0</v>
      </c>
    </row>
    <row r="33" spans="2:18" ht="14.5" thickBot="1" x14ac:dyDescent="0.35"/>
    <row r="34" spans="2:18" x14ac:dyDescent="0.3">
      <c r="B34" s="650">
        <f>B19</f>
        <v>2024</v>
      </c>
      <c r="C34" s="716"/>
      <c r="D34" s="437"/>
      <c r="E34" s="711" t="str">
        <f>'Key inputs'!E32</f>
        <v>2022 UY</v>
      </c>
      <c r="F34" s="706"/>
      <c r="G34" s="706"/>
      <c r="H34" s="706"/>
      <c r="I34" s="707"/>
      <c r="K34" s="650">
        <f>K19</f>
        <v>2023</v>
      </c>
      <c r="L34" s="716"/>
      <c r="M34" s="437"/>
      <c r="N34" s="711" t="str">
        <f>'Key inputs'!I32</f>
        <v>2021 UY</v>
      </c>
      <c r="O34" s="706"/>
      <c r="P34" s="706"/>
      <c r="Q34" s="706"/>
      <c r="R34" s="707"/>
    </row>
    <row r="35" spans="2:18" ht="42" x14ac:dyDescent="0.3">
      <c r="B35" s="652"/>
      <c r="C35" s="717"/>
      <c r="D35" s="438" t="s">
        <v>144</v>
      </c>
      <c r="E35" s="328" t="s">
        <v>563</v>
      </c>
      <c r="F35" s="316" t="s">
        <v>564</v>
      </c>
      <c r="G35" s="316" t="s">
        <v>565</v>
      </c>
      <c r="H35" s="337" t="s">
        <v>566</v>
      </c>
      <c r="I35" s="329" t="s">
        <v>46</v>
      </c>
      <c r="K35" s="652"/>
      <c r="L35" s="717"/>
      <c r="M35" s="438" t="s">
        <v>144</v>
      </c>
      <c r="N35" s="328" t="s">
        <v>563</v>
      </c>
      <c r="O35" s="316" t="s">
        <v>564</v>
      </c>
      <c r="P35" s="316" t="s">
        <v>565</v>
      </c>
      <c r="Q35" s="337" t="s">
        <v>566</v>
      </c>
      <c r="R35" s="329" t="s">
        <v>46</v>
      </c>
    </row>
    <row r="36" spans="2:18" x14ac:dyDescent="0.3">
      <c r="B36" s="654"/>
      <c r="C36" s="718"/>
      <c r="D36" s="454"/>
      <c r="E36" s="328" t="s">
        <v>348</v>
      </c>
      <c r="F36" s="316" t="s">
        <v>349</v>
      </c>
      <c r="G36" s="316" t="s">
        <v>350</v>
      </c>
      <c r="H36" s="337" t="s">
        <v>351</v>
      </c>
      <c r="I36" s="329" t="s">
        <v>352</v>
      </c>
      <c r="K36" s="654"/>
      <c r="L36" s="718"/>
      <c r="M36" s="454"/>
      <c r="N36" s="328" t="s">
        <v>348</v>
      </c>
      <c r="O36" s="316" t="s">
        <v>349</v>
      </c>
      <c r="P36" s="316" t="s">
        <v>350</v>
      </c>
      <c r="Q36" s="337" t="s">
        <v>351</v>
      </c>
      <c r="R36" s="329" t="s">
        <v>352</v>
      </c>
    </row>
    <row r="37" spans="2:18" x14ac:dyDescent="0.3">
      <c r="B37" s="489">
        <v>1</v>
      </c>
      <c r="C37" s="157" t="s">
        <v>335</v>
      </c>
      <c r="D37" s="433" t="s">
        <v>567</v>
      </c>
      <c r="E37" s="122"/>
      <c r="F37" s="110"/>
      <c r="G37" s="110"/>
      <c r="H37" s="110"/>
      <c r="I37" s="183">
        <f t="shared" ref="I37:I47" si="10">SUM(E37:H37)</f>
        <v>0</v>
      </c>
      <c r="K37" s="489">
        <v>1</v>
      </c>
      <c r="L37" s="157" t="s">
        <v>335</v>
      </c>
      <c r="M37" s="433" t="s">
        <v>567</v>
      </c>
      <c r="N37" s="124"/>
      <c r="O37" s="111"/>
      <c r="P37" s="111"/>
      <c r="Q37" s="111"/>
      <c r="R37" s="183">
        <f t="shared" ref="R37:R47" si="11">SUM(N37:Q37)</f>
        <v>0</v>
      </c>
    </row>
    <row r="38" spans="2:18" x14ac:dyDescent="0.3">
      <c r="B38" s="489">
        <v>2</v>
      </c>
      <c r="C38" s="157" t="s">
        <v>337</v>
      </c>
      <c r="D38" s="433" t="s">
        <v>567</v>
      </c>
      <c r="E38" s="122"/>
      <c r="F38" s="110"/>
      <c r="G38" s="110"/>
      <c r="H38" s="110"/>
      <c r="I38" s="183">
        <f t="shared" si="10"/>
        <v>0</v>
      </c>
      <c r="K38" s="489">
        <v>2</v>
      </c>
      <c r="L38" s="157" t="s">
        <v>337</v>
      </c>
      <c r="M38" s="433" t="s">
        <v>567</v>
      </c>
      <c r="N38" s="124"/>
      <c r="O38" s="111"/>
      <c r="P38" s="111"/>
      <c r="Q38" s="111"/>
      <c r="R38" s="183">
        <f t="shared" si="11"/>
        <v>0</v>
      </c>
    </row>
    <row r="39" spans="2:18" x14ac:dyDescent="0.3">
      <c r="B39" s="489">
        <v>3</v>
      </c>
      <c r="C39" s="157" t="s">
        <v>338</v>
      </c>
      <c r="D39" s="433" t="s">
        <v>567</v>
      </c>
      <c r="E39" s="122"/>
      <c r="F39" s="110"/>
      <c r="G39" s="110"/>
      <c r="H39" s="110"/>
      <c r="I39" s="183">
        <f t="shared" si="10"/>
        <v>0</v>
      </c>
      <c r="K39" s="489">
        <v>3</v>
      </c>
      <c r="L39" s="157" t="s">
        <v>338</v>
      </c>
      <c r="M39" s="433" t="s">
        <v>567</v>
      </c>
      <c r="N39" s="124"/>
      <c r="O39" s="111"/>
      <c r="P39" s="111"/>
      <c r="Q39" s="111"/>
      <c r="R39" s="183">
        <f t="shared" si="11"/>
        <v>0</v>
      </c>
    </row>
    <row r="40" spans="2:18" x14ac:dyDescent="0.3">
      <c r="B40" s="489">
        <v>4</v>
      </c>
      <c r="C40" s="157" t="s">
        <v>339</v>
      </c>
      <c r="D40" s="433" t="s">
        <v>567</v>
      </c>
      <c r="E40" s="122"/>
      <c r="F40" s="110"/>
      <c r="G40" s="110"/>
      <c r="H40" s="110"/>
      <c r="I40" s="183">
        <f t="shared" si="10"/>
        <v>0</v>
      </c>
      <c r="K40" s="489">
        <v>4</v>
      </c>
      <c r="L40" s="157" t="s">
        <v>339</v>
      </c>
      <c r="M40" s="433" t="s">
        <v>567</v>
      </c>
      <c r="N40" s="124"/>
      <c r="O40" s="111"/>
      <c r="P40" s="111"/>
      <c r="Q40" s="111"/>
      <c r="R40" s="183">
        <f t="shared" si="11"/>
        <v>0</v>
      </c>
    </row>
    <row r="41" spans="2:18" x14ac:dyDescent="0.3">
      <c r="B41" s="489">
        <v>5</v>
      </c>
      <c r="C41" s="157" t="s">
        <v>340</v>
      </c>
      <c r="D41" s="433" t="s">
        <v>567</v>
      </c>
      <c r="E41" s="122"/>
      <c r="F41" s="110"/>
      <c r="G41" s="110"/>
      <c r="H41" s="110"/>
      <c r="I41" s="183">
        <f t="shared" si="10"/>
        <v>0</v>
      </c>
      <c r="K41" s="489">
        <v>5</v>
      </c>
      <c r="L41" s="157" t="s">
        <v>340</v>
      </c>
      <c r="M41" s="433" t="s">
        <v>567</v>
      </c>
      <c r="N41" s="124"/>
      <c r="O41" s="111"/>
      <c r="P41" s="111"/>
      <c r="Q41" s="111"/>
      <c r="R41" s="183">
        <f t="shared" si="11"/>
        <v>0</v>
      </c>
    </row>
    <row r="42" spans="2:18" x14ac:dyDescent="0.3">
      <c r="B42" s="489">
        <v>6</v>
      </c>
      <c r="C42" s="157" t="s">
        <v>341</v>
      </c>
      <c r="D42" s="433" t="s">
        <v>567</v>
      </c>
      <c r="E42" s="122"/>
      <c r="F42" s="110"/>
      <c r="G42" s="110"/>
      <c r="H42" s="110"/>
      <c r="I42" s="183">
        <f t="shared" si="10"/>
        <v>0</v>
      </c>
      <c r="K42" s="489">
        <v>6</v>
      </c>
      <c r="L42" s="157" t="s">
        <v>341</v>
      </c>
      <c r="M42" s="433" t="s">
        <v>567</v>
      </c>
      <c r="N42" s="124"/>
      <c r="O42" s="111"/>
      <c r="P42" s="111"/>
      <c r="Q42" s="111"/>
      <c r="R42" s="183">
        <f t="shared" si="11"/>
        <v>0</v>
      </c>
    </row>
    <row r="43" spans="2:18" x14ac:dyDescent="0.3">
      <c r="B43" s="489">
        <v>7</v>
      </c>
      <c r="C43" s="157" t="s">
        <v>342</v>
      </c>
      <c r="D43" s="433" t="s">
        <v>567</v>
      </c>
      <c r="E43" s="122"/>
      <c r="F43" s="110"/>
      <c r="G43" s="110"/>
      <c r="H43" s="110"/>
      <c r="I43" s="183">
        <f t="shared" si="10"/>
        <v>0</v>
      </c>
      <c r="K43" s="489">
        <v>7</v>
      </c>
      <c r="L43" s="157" t="s">
        <v>342</v>
      </c>
      <c r="M43" s="433" t="s">
        <v>567</v>
      </c>
      <c r="N43" s="124"/>
      <c r="O43" s="111"/>
      <c r="P43" s="111"/>
      <c r="Q43" s="111"/>
      <c r="R43" s="183">
        <f t="shared" si="11"/>
        <v>0</v>
      </c>
    </row>
    <row r="44" spans="2:18" x14ac:dyDescent="0.3">
      <c r="B44" s="489">
        <v>8</v>
      </c>
      <c r="C44" s="157" t="s">
        <v>343</v>
      </c>
      <c r="D44" s="433" t="s">
        <v>567</v>
      </c>
      <c r="E44" s="122"/>
      <c r="F44" s="110"/>
      <c r="G44" s="110"/>
      <c r="H44" s="110"/>
      <c r="I44" s="183">
        <f t="shared" si="10"/>
        <v>0</v>
      </c>
      <c r="K44" s="489">
        <v>8</v>
      </c>
      <c r="L44" s="157" t="s">
        <v>343</v>
      </c>
      <c r="M44" s="433" t="s">
        <v>567</v>
      </c>
      <c r="N44" s="124"/>
      <c r="O44" s="111"/>
      <c r="P44" s="111"/>
      <c r="Q44" s="111"/>
      <c r="R44" s="183">
        <f t="shared" si="11"/>
        <v>0</v>
      </c>
    </row>
    <row r="45" spans="2:18" x14ac:dyDescent="0.3">
      <c r="B45" s="489">
        <v>9</v>
      </c>
      <c r="C45" s="208" t="s">
        <v>561</v>
      </c>
      <c r="D45" s="434" t="s">
        <v>568</v>
      </c>
      <c r="E45" s="181">
        <f t="shared" ref="E45:H45" si="12">SUM(E37:E44)</f>
        <v>0</v>
      </c>
      <c r="F45" s="182">
        <f t="shared" si="12"/>
        <v>0</v>
      </c>
      <c r="G45" s="182">
        <f t="shared" si="12"/>
        <v>0</v>
      </c>
      <c r="H45" s="182">
        <f t="shared" si="12"/>
        <v>0</v>
      </c>
      <c r="I45" s="183">
        <f t="shared" si="10"/>
        <v>0</v>
      </c>
      <c r="K45" s="489">
        <v>9</v>
      </c>
      <c r="L45" s="208" t="s">
        <v>561</v>
      </c>
      <c r="M45" s="434" t="s">
        <v>568</v>
      </c>
      <c r="N45" s="181">
        <f>SUM(N37:N44)</f>
        <v>0</v>
      </c>
      <c r="O45" s="182">
        <f t="shared" ref="O45:Q45" si="13">SUM(O37:O44)</f>
        <v>0</v>
      </c>
      <c r="P45" s="182">
        <f t="shared" si="13"/>
        <v>0</v>
      </c>
      <c r="Q45" s="182">
        <f t="shared" si="13"/>
        <v>0</v>
      </c>
      <c r="R45" s="183">
        <f t="shared" si="11"/>
        <v>0</v>
      </c>
    </row>
    <row r="46" spans="2:18" x14ac:dyDescent="0.3">
      <c r="B46" s="489">
        <v>10</v>
      </c>
      <c r="C46" s="157" t="s">
        <v>413</v>
      </c>
      <c r="D46" s="433" t="s">
        <v>569</v>
      </c>
      <c r="E46" s="122"/>
      <c r="F46" s="110"/>
      <c r="G46" s="110"/>
      <c r="H46" s="110"/>
      <c r="I46" s="183">
        <f t="shared" si="10"/>
        <v>0</v>
      </c>
      <c r="K46" s="489">
        <v>10</v>
      </c>
      <c r="L46" s="157" t="s">
        <v>413</v>
      </c>
      <c r="M46" s="433" t="s">
        <v>569</v>
      </c>
      <c r="N46" s="124"/>
      <c r="O46" s="111"/>
      <c r="P46" s="111"/>
      <c r="Q46" s="111"/>
      <c r="R46" s="183">
        <f t="shared" si="11"/>
        <v>0</v>
      </c>
    </row>
    <row r="47" spans="2:18" ht="14.5" thickBot="1" x14ac:dyDescent="0.35">
      <c r="B47" s="490">
        <v>11</v>
      </c>
      <c r="C47" s="217" t="s">
        <v>46</v>
      </c>
      <c r="D47" s="455" t="s">
        <v>568</v>
      </c>
      <c r="E47" s="178">
        <f t="shared" ref="E47:H47" si="14">E45+E46</f>
        <v>0</v>
      </c>
      <c r="F47" s="152">
        <f t="shared" si="14"/>
        <v>0</v>
      </c>
      <c r="G47" s="152">
        <f t="shared" si="14"/>
        <v>0</v>
      </c>
      <c r="H47" s="152">
        <f t="shared" si="14"/>
        <v>0</v>
      </c>
      <c r="I47" s="153">
        <f t="shared" si="10"/>
        <v>0</v>
      </c>
      <c r="K47" s="490">
        <v>11</v>
      </c>
      <c r="L47" s="217" t="s">
        <v>46</v>
      </c>
      <c r="M47" s="455" t="s">
        <v>568</v>
      </c>
      <c r="N47" s="178">
        <f t="shared" ref="N47:Q47" si="15">N45+N46</f>
        <v>0</v>
      </c>
      <c r="O47" s="152">
        <f t="shared" si="15"/>
        <v>0</v>
      </c>
      <c r="P47" s="152">
        <f t="shared" si="15"/>
        <v>0</v>
      </c>
      <c r="Q47" s="152">
        <f t="shared" si="15"/>
        <v>0</v>
      </c>
      <c r="R47" s="153">
        <f t="shared" si="11"/>
        <v>0</v>
      </c>
    </row>
    <row r="48" spans="2:18" ht="14.5" hidden="1" outlineLevel="1" thickBot="1" x14ac:dyDescent="0.35"/>
    <row r="49" spans="2:18" hidden="1" outlineLevel="1" x14ac:dyDescent="0.3">
      <c r="B49" s="650">
        <f>B34</f>
        <v>2024</v>
      </c>
      <c r="C49" s="716"/>
      <c r="D49" s="437"/>
      <c r="E49" s="711" t="str">
        <f>LEFT(E34,4)-1&amp;" UY"</f>
        <v>2021 UY</v>
      </c>
      <c r="F49" s="706"/>
      <c r="G49" s="706"/>
      <c r="H49" s="706"/>
      <c r="I49" s="707"/>
      <c r="K49" s="650">
        <f>K34</f>
        <v>2023</v>
      </c>
      <c r="L49" s="716"/>
      <c r="M49" s="437"/>
      <c r="N49" s="711" t="str">
        <f>LEFT(N34,4)-1&amp;" UY"</f>
        <v>2020 UY</v>
      </c>
      <c r="O49" s="706"/>
      <c r="P49" s="706"/>
      <c r="Q49" s="706"/>
      <c r="R49" s="707"/>
    </row>
    <row r="50" spans="2:18" ht="42" hidden="1" outlineLevel="1" x14ac:dyDescent="0.3">
      <c r="B50" s="652"/>
      <c r="C50" s="717"/>
      <c r="D50" s="438" t="s">
        <v>144</v>
      </c>
      <c r="E50" s="328" t="s">
        <v>563</v>
      </c>
      <c r="F50" s="316" t="s">
        <v>564</v>
      </c>
      <c r="G50" s="316" t="s">
        <v>565</v>
      </c>
      <c r="H50" s="337" t="s">
        <v>566</v>
      </c>
      <c r="I50" s="329" t="s">
        <v>46</v>
      </c>
      <c r="K50" s="652"/>
      <c r="L50" s="717"/>
      <c r="M50" s="438" t="s">
        <v>144</v>
      </c>
      <c r="N50" s="328" t="s">
        <v>563</v>
      </c>
      <c r="O50" s="316" t="s">
        <v>564</v>
      </c>
      <c r="P50" s="316" t="s">
        <v>565</v>
      </c>
      <c r="Q50" s="337" t="s">
        <v>566</v>
      </c>
      <c r="R50" s="329" t="s">
        <v>46</v>
      </c>
    </row>
    <row r="51" spans="2:18" hidden="1" outlineLevel="1" x14ac:dyDescent="0.3">
      <c r="B51" s="654"/>
      <c r="C51" s="718"/>
      <c r="D51" s="454"/>
      <c r="E51" s="328" t="s">
        <v>353</v>
      </c>
      <c r="F51" s="316" t="s">
        <v>354</v>
      </c>
      <c r="G51" s="316" t="s">
        <v>355</v>
      </c>
      <c r="H51" s="337" t="s">
        <v>356</v>
      </c>
      <c r="I51" s="329" t="s">
        <v>357</v>
      </c>
      <c r="K51" s="654"/>
      <c r="L51" s="718"/>
      <c r="M51" s="454"/>
      <c r="N51" s="328" t="s">
        <v>353</v>
      </c>
      <c r="O51" s="316" t="s">
        <v>354</v>
      </c>
      <c r="P51" s="316" t="s">
        <v>355</v>
      </c>
      <c r="Q51" s="337" t="s">
        <v>356</v>
      </c>
      <c r="R51" s="329" t="s">
        <v>357</v>
      </c>
    </row>
    <row r="52" spans="2:18" hidden="1" outlineLevel="1" x14ac:dyDescent="0.3">
      <c r="B52" s="489">
        <v>1</v>
      </c>
      <c r="C52" s="157" t="s">
        <v>335</v>
      </c>
      <c r="D52" s="433" t="s">
        <v>567</v>
      </c>
      <c r="E52" s="122"/>
      <c r="F52" s="110"/>
      <c r="G52" s="110"/>
      <c r="H52" s="110"/>
      <c r="I52" s="183">
        <f>SUM(E52:H52)</f>
        <v>0</v>
      </c>
      <c r="K52" s="489">
        <v>1</v>
      </c>
      <c r="L52" s="157" t="s">
        <v>335</v>
      </c>
      <c r="M52" s="433" t="s">
        <v>567</v>
      </c>
      <c r="N52" s="124"/>
      <c r="O52" s="111"/>
      <c r="P52" s="111"/>
      <c r="Q52" s="111"/>
      <c r="R52" s="183">
        <f>SUM(N52:Q52)</f>
        <v>0</v>
      </c>
    </row>
    <row r="53" spans="2:18" hidden="1" outlineLevel="1" x14ac:dyDescent="0.3">
      <c r="B53" s="489">
        <v>2</v>
      </c>
      <c r="C53" s="157" t="s">
        <v>337</v>
      </c>
      <c r="D53" s="433" t="s">
        <v>567</v>
      </c>
      <c r="E53" s="122"/>
      <c r="F53" s="110"/>
      <c r="G53" s="110"/>
      <c r="H53" s="110"/>
      <c r="I53" s="183">
        <f t="shared" ref="I53:I62" si="16">SUM(E53:H53)</f>
        <v>0</v>
      </c>
      <c r="K53" s="489">
        <v>2</v>
      </c>
      <c r="L53" s="157" t="s">
        <v>337</v>
      </c>
      <c r="M53" s="433" t="s">
        <v>567</v>
      </c>
      <c r="N53" s="124"/>
      <c r="O53" s="111"/>
      <c r="P53" s="111"/>
      <c r="Q53" s="111"/>
      <c r="R53" s="183">
        <f t="shared" ref="R53:R62" si="17">SUM(N53:Q53)</f>
        <v>0</v>
      </c>
    </row>
    <row r="54" spans="2:18" hidden="1" outlineLevel="1" x14ac:dyDescent="0.3">
      <c r="B54" s="489">
        <v>3</v>
      </c>
      <c r="C54" s="157" t="s">
        <v>338</v>
      </c>
      <c r="D54" s="433" t="s">
        <v>567</v>
      </c>
      <c r="E54" s="122"/>
      <c r="F54" s="110"/>
      <c r="G54" s="110"/>
      <c r="H54" s="110"/>
      <c r="I54" s="183">
        <f t="shared" si="16"/>
        <v>0</v>
      </c>
      <c r="K54" s="489">
        <v>3</v>
      </c>
      <c r="L54" s="157" t="s">
        <v>338</v>
      </c>
      <c r="M54" s="433" t="s">
        <v>567</v>
      </c>
      <c r="N54" s="124"/>
      <c r="O54" s="111"/>
      <c r="P54" s="111"/>
      <c r="Q54" s="111"/>
      <c r="R54" s="183">
        <f t="shared" si="17"/>
        <v>0</v>
      </c>
    </row>
    <row r="55" spans="2:18" hidden="1" outlineLevel="1" x14ac:dyDescent="0.3">
      <c r="B55" s="489">
        <v>4</v>
      </c>
      <c r="C55" s="157" t="s">
        <v>339</v>
      </c>
      <c r="D55" s="433" t="s">
        <v>567</v>
      </c>
      <c r="E55" s="122"/>
      <c r="F55" s="110"/>
      <c r="G55" s="110"/>
      <c r="H55" s="110"/>
      <c r="I55" s="183">
        <f t="shared" si="16"/>
        <v>0</v>
      </c>
      <c r="K55" s="489">
        <v>4</v>
      </c>
      <c r="L55" s="157" t="s">
        <v>339</v>
      </c>
      <c r="M55" s="433" t="s">
        <v>567</v>
      </c>
      <c r="N55" s="124"/>
      <c r="O55" s="111"/>
      <c r="P55" s="111"/>
      <c r="Q55" s="111"/>
      <c r="R55" s="183">
        <f t="shared" si="17"/>
        <v>0</v>
      </c>
    </row>
    <row r="56" spans="2:18" hidden="1" outlineLevel="1" x14ac:dyDescent="0.3">
      <c r="B56" s="489">
        <v>5</v>
      </c>
      <c r="C56" s="157" t="s">
        <v>340</v>
      </c>
      <c r="D56" s="433" t="s">
        <v>567</v>
      </c>
      <c r="E56" s="122"/>
      <c r="F56" s="110"/>
      <c r="G56" s="110"/>
      <c r="H56" s="110"/>
      <c r="I56" s="183">
        <f t="shared" si="16"/>
        <v>0</v>
      </c>
      <c r="K56" s="489">
        <v>5</v>
      </c>
      <c r="L56" s="157" t="s">
        <v>340</v>
      </c>
      <c r="M56" s="433" t="s">
        <v>567</v>
      </c>
      <c r="N56" s="124"/>
      <c r="O56" s="111"/>
      <c r="P56" s="111"/>
      <c r="Q56" s="111"/>
      <c r="R56" s="183">
        <f t="shared" si="17"/>
        <v>0</v>
      </c>
    </row>
    <row r="57" spans="2:18" hidden="1" outlineLevel="1" x14ac:dyDescent="0.3">
      <c r="B57" s="489">
        <v>6</v>
      </c>
      <c r="C57" s="157" t="s">
        <v>341</v>
      </c>
      <c r="D57" s="433" t="s">
        <v>567</v>
      </c>
      <c r="E57" s="122"/>
      <c r="F57" s="110"/>
      <c r="G57" s="110"/>
      <c r="H57" s="110"/>
      <c r="I57" s="183">
        <f t="shared" si="16"/>
        <v>0</v>
      </c>
      <c r="K57" s="489">
        <v>6</v>
      </c>
      <c r="L57" s="157" t="s">
        <v>341</v>
      </c>
      <c r="M57" s="433" t="s">
        <v>567</v>
      </c>
      <c r="N57" s="124"/>
      <c r="O57" s="111"/>
      <c r="P57" s="111"/>
      <c r="Q57" s="111"/>
      <c r="R57" s="183">
        <f t="shared" si="17"/>
        <v>0</v>
      </c>
    </row>
    <row r="58" spans="2:18" hidden="1" outlineLevel="1" x14ac:dyDescent="0.3">
      <c r="B58" s="489">
        <v>7</v>
      </c>
      <c r="C58" s="157" t="s">
        <v>342</v>
      </c>
      <c r="D58" s="433" t="s">
        <v>567</v>
      </c>
      <c r="E58" s="122"/>
      <c r="F58" s="110"/>
      <c r="G58" s="110"/>
      <c r="H58" s="110"/>
      <c r="I58" s="183">
        <f t="shared" si="16"/>
        <v>0</v>
      </c>
      <c r="K58" s="489">
        <v>7</v>
      </c>
      <c r="L58" s="157" t="s">
        <v>342</v>
      </c>
      <c r="M58" s="433" t="s">
        <v>567</v>
      </c>
      <c r="N58" s="124"/>
      <c r="O58" s="111"/>
      <c r="P58" s="111"/>
      <c r="Q58" s="111"/>
      <c r="R58" s="183">
        <f t="shared" si="17"/>
        <v>0</v>
      </c>
    </row>
    <row r="59" spans="2:18" hidden="1" outlineLevel="1" x14ac:dyDescent="0.3">
      <c r="B59" s="489">
        <v>8</v>
      </c>
      <c r="C59" s="157" t="s">
        <v>343</v>
      </c>
      <c r="D59" s="433" t="s">
        <v>567</v>
      </c>
      <c r="E59" s="122"/>
      <c r="F59" s="110"/>
      <c r="G59" s="110"/>
      <c r="H59" s="110"/>
      <c r="I59" s="183">
        <f t="shared" si="16"/>
        <v>0</v>
      </c>
      <c r="K59" s="489">
        <v>8</v>
      </c>
      <c r="L59" s="157" t="s">
        <v>343</v>
      </c>
      <c r="M59" s="433" t="s">
        <v>567</v>
      </c>
      <c r="N59" s="124"/>
      <c r="O59" s="111"/>
      <c r="P59" s="111"/>
      <c r="Q59" s="111"/>
      <c r="R59" s="183">
        <f t="shared" si="17"/>
        <v>0</v>
      </c>
    </row>
    <row r="60" spans="2:18" hidden="1" outlineLevel="1" x14ac:dyDescent="0.3">
      <c r="B60" s="489">
        <v>9</v>
      </c>
      <c r="C60" s="208" t="s">
        <v>561</v>
      </c>
      <c r="D60" s="434" t="s">
        <v>568</v>
      </c>
      <c r="E60" s="181">
        <f t="shared" ref="E60:G60" si="18">SUM(E52:E59)</f>
        <v>0</v>
      </c>
      <c r="F60" s="182">
        <f t="shared" si="18"/>
        <v>0</v>
      </c>
      <c r="G60" s="182">
        <f t="shared" si="18"/>
        <v>0</v>
      </c>
      <c r="H60" s="182">
        <f>SUM(H52:H59)</f>
        <v>0</v>
      </c>
      <c r="I60" s="183">
        <f t="shared" si="16"/>
        <v>0</v>
      </c>
      <c r="K60" s="489">
        <v>9</v>
      </c>
      <c r="L60" s="208" t="s">
        <v>561</v>
      </c>
      <c r="M60" s="434" t="s">
        <v>568</v>
      </c>
      <c r="N60" s="181">
        <f>SUM(N52:N59)</f>
        <v>0</v>
      </c>
      <c r="O60" s="182">
        <f t="shared" ref="O60:Q60" si="19">SUM(O52:O59)</f>
        <v>0</v>
      </c>
      <c r="P60" s="182">
        <f t="shared" si="19"/>
        <v>0</v>
      </c>
      <c r="Q60" s="182">
        <f t="shared" si="19"/>
        <v>0</v>
      </c>
      <c r="R60" s="183">
        <f t="shared" si="17"/>
        <v>0</v>
      </c>
    </row>
    <row r="61" spans="2:18" hidden="1" outlineLevel="1" x14ac:dyDescent="0.3">
      <c r="B61" s="489">
        <v>10</v>
      </c>
      <c r="C61" s="157" t="s">
        <v>413</v>
      </c>
      <c r="D61" s="433" t="s">
        <v>569</v>
      </c>
      <c r="E61" s="122"/>
      <c r="F61" s="110"/>
      <c r="G61" s="110"/>
      <c r="H61" s="110"/>
      <c r="I61" s="183">
        <f t="shared" si="16"/>
        <v>0</v>
      </c>
      <c r="K61" s="489">
        <v>10</v>
      </c>
      <c r="L61" s="157" t="s">
        <v>413</v>
      </c>
      <c r="M61" s="433" t="s">
        <v>569</v>
      </c>
      <c r="N61" s="124"/>
      <c r="O61" s="111"/>
      <c r="P61" s="111"/>
      <c r="Q61" s="111"/>
      <c r="R61" s="183">
        <f t="shared" si="17"/>
        <v>0</v>
      </c>
    </row>
    <row r="62" spans="2:18" ht="14.5" hidden="1" outlineLevel="1" thickBot="1" x14ac:dyDescent="0.35">
      <c r="B62" s="490">
        <v>11</v>
      </c>
      <c r="C62" s="217" t="s">
        <v>46</v>
      </c>
      <c r="D62" s="455" t="s">
        <v>568</v>
      </c>
      <c r="E62" s="178">
        <f>E60+E61</f>
        <v>0</v>
      </c>
      <c r="F62" s="152">
        <f t="shared" ref="F62:H62" si="20">F60+F61</f>
        <v>0</v>
      </c>
      <c r="G62" s="152">
        <f t="shared" si="20"/>
        <v>0</v>
      </c>
      <c r="H62" s="152">
        <f t="shared" si="20"/>
        <v>0</v>
      </c>
      <c r="I62" s="153">
        <f t="shared" si="16"/>
        <v>0</v>
      </c>
      <c r="K62" s="490">
        <v>11</v>
      </c>
      <c r="L62" s="217" t="s">
        <v>46</v>
      </c>
      <c r="M62" s="455" t="s">
        <v>568</v>
      </c>
      <c r="N62" s="178">
        <f>N60+N61</f>
        <v>0</v>
      </c>
      <c r="O62" s="152">
        <f t="shared" ref="O62:Q62" si="21">O60+O61</f>
        <v>0</v>
      </c>
      <c r="P62" s="152">
        <f t="shared" si="21"/>
        <v>0</v>
      </c>
      <c r="Q62" s="152">
        <f t="shared" si="21"/>
        <v>0</v>
      </c>
      <c r="R62" s="153">
        <f t="shared" si="17"/>
        <v>0</v>
      </c>
    </row>
    <row r="63" spans="2:18" ht="14.5" hidden="1" outlineLevel="1" thickBot="1" x14ac:dyDescent="0.35"/>
    <row r="64" spans="2:18" hidden="1" outlineLevel="1" x14ac:dyDescent="0.3">
      <c r="B64" s="650">
        <f>B49</f>
        <v>2024</v>
      </c>
      <c r="C64" s="716"/>
      <c r="D64" s="437"/>
      <c r="E64" s="711" t="str">
        <f>LEFT(E49,4)-1&amp;" UY"</f>
        <v>2020 UY</v>
      </c>
      <c r="F64" s="706"/>
      <c r="G64" s="706"/>
      <c r="H64" s="706"/>
      <c r="I64" s="707"/>
      <c r="K64" s="650">
        <f>K49</f>
        <v>2023</v>
      </c>
      <c r="L64" s="716"/>
      <c r="M64" s="437"/>
      <c r="N64" s="711" t="str">
        <f>LEFT(N49,4)-1&amp;" UY"</f>
        <v>2019 UY</v>
      </c>
      <c r="O64" s="706"/>
      <c r="P64" s="706"/>
      <c r="Q64" s="706"/>
      <c r="R64" s="707"/>
    </row>
    <row r="65" spans="2:18" ht="42" hidden="1" outlineLevel="1" x14ac:dyDescent="0.3">
      <c r="B65" s="652"/>
      <c r="C65" s="717"/>
      <c r="D65" s="438" t="s">
        <v>144</v>
      </c>
      <c r="E65" s="328" t="s">
        <v>563</v>
      </c>
      <c r="F65" s="316" t="s">
        <v>564</v>
      </c>
      <c r="G65" s="316" t="s">
        <v>565</v>
      </c>
      <c r="H65" s="337" t="s">
        <v>566</v>
      </c>
      <c r="I65" s="329" t="s">
        <v>46</v>
      </c>
      <c r="K65" s="652"/>
      <c r="L65" s="717"/>
      <c r="M65" s="438" t="s">
        <v>144</v>
      </c>
      <c r="N65" s="328" t="s">
        <v>563</v>
      </c>
      <c r="O65" s="316" t="s">
        <v>564</v>
      </c>
      <c r="P65" s="316" t="s">
        <v>565</v>
      </c>
      <c r="Q65" s="337" t="s">
        <v>566</v>
      </c>
      <c r="R65" s="329" t="s">
        <v>46</v>
      </c>
    </row>
    <row r="66" spans="2:18" hidden="1" outlineLevel="1" x14ac:dyDescent="0.3">
      <c r="B66" s="654"/>
      <c r="C66" s="718"/>
      <c r="D66" s="454"/>
      <c r="E66" s="328" t="s">
        <v>358</v>
      </c>
      <c r="F66" s="316" t="s">
        <v>359</v>
      </c>
      <c r="G66" s="316" t="s">
        <v>360</v>
      </c>
      <c r="H66" s="337" t="s">
        <v>361</v>
      </c>
      <c r="I66" s="329" t="s">
        <v>362</v>
      </c>
      <c r="K66" s="654"/>
      <c r="L66" s="718"/>
      <c r="M66" s="454"/>
      <c r="N66" s="328" t="s">
        <v>358</v>
      </c>
      <c r="O66" s="316" t="s">
        <v>359</v>
      </c>
      <c r="P66" s="316" t="s">
        <v>360</v>
      </c>
      <c r="Q66" s="337" t="s">
        <v>361</v>
      </c>
      <c r="R66" s="329" t="s">
        <v>362</v>
      </c>
    </row>
    <row r="67" spans="2:18" hidden="1" outlineLevel="1" x14ac:dyDescent="0.3">
      <c r="B67" s="489">
        <v>1</v>
      </c>
      <c r="C67" s="157" t="s">
        <v>335</v>
      </c>
      <c r="D67" s="433" t="s">
        <v>567</v>
      </c>
      <c r="E67" s="122"/>
      <c r="F67" s="110"/>
      <c r="G67" s="110"/>
      <c r="H67" s="110"/>
      <c r="I67" s="183">
        <f t="shared" ref="I67:I77" si="22">SUM(E67:H67)</f>
        <v>0</v>
      </c>
      <c r="K67" s="489">
        <v>1</v>
      </c>
      <c r="L67" s="157" t="s">
        <v>335</v>
      </c>
      <c r="M67" s="433" t="s">
        <v>567</v>
      </c>
      <c r="N67" s="124"/>
      <c r="O67" s="111"/>
      <c r="P67" s="111"/>
      <c r="Q67" s="111"/>
      <c r="R67" s="183">
        <f t="shared" ref="R67:R77" si="23">SUM(N67:Q67)</f>
        <v>0</v>
      </c>
    </row>
    <row r="68" spans="2:18" hidden="1" outlineLevel="1" x14ac:dyDescent="0.3">
      <c r="B68" s="489">
        <v>2</v>
      </c>
      <c r="C68" s="157" t="s">
        <v>337</v>
      </c>
      <c r="D68" s="433" t="s">
        <v>567</v>
      </c>
      <c r="E68" s="122"/>
      <c r="F68" s="110"/>
      <c r="G68" s="110"/>
      <c r="H68" s="110"/>
      <c r="I68" s="183">
        <f t="shared" si="22"/>
        <v>0</v>
      </c>
      <c r="K68" s="489">
        <v>2</v>
      </c>
      <c r="L68" s="157" t="s">
        <v>337</v>
      </c>
      <c r="M68" s="433" t="s">
        <v>567</v>
      </c>
      <c r="N68" s="124"/>
      <c r="O68" s="111"/>
      <c r="P68" s="111"/>
      <c r="Q68" s="111"/>
      <c r="R68" s="183">
        <f t="shared" si="23"/>
        <v>0</v>
      </c>
    </row>
    <row r="69" spans="2:18" hidden="1" outlineLevel="1" x14ac:dyDescent="0.3">
      <c r="B69" s="489">
        <v>3</v>
      </c>
      <c r="C69" s="157" t="s">
        <v>338</v>
      </c>
      <c r="D69" s="433" t="s">
        <v>567</v>
      </c>
      <c r="E69" s="122"/>
      <c r="F69" s="110"/>
      <c r="G69" s="110"/>
      <c r="H69" s="110"/>
      <c r="I69" s="183">
        <f t="shared" si="22"/>
        <v>0</v>
      </c>
      <c r="K69" s="489">
        <v>3</v>
      </c>
      <c r="L69" s="157" t="s">
        <v>338</v>
      </c>
      <c r="M69" s="433" t="s">
        <v>567</v>
      </c>
      <c r="N69" s="124"/>
      <c r="O69" s="111"/>
      <c r="P69" s="111"/>
      <c r="Q69" s="111"/>
      <c r="R69" s="183">
        <f t="shared" si="23"/>
        <v>0</v>
      </c>
    </row>
    <row r="70" spans="2:18" hidden="1" outlineLevel="1" x14ac:dyDescent="0.3">
      <c r="B70" s="489">
        <v>4</v>
      </c>
      <c r="C70" s="157" t="s">
        <v>339</v>
      </c>
      <c r="D70" s="433" t="s">
        <v>567</v>
      </c>
      <c r="E70" s="122"/>
      <c r="F70" s="110"/>
      <c r="G70" s="110"/>
      <c r="H70" s="110"/>
      <c r="I70" s="183">
        <f t="shared" si="22"/>
        <v>0</v>
      </c>
      <c r="K70" s="489">
        <v>4</v>
      </c>
      <c r="L70" s="157" t="s">
        <v>339</v>
      </c>
      <c r="M70" s="433" t="s">
        <v>567</v>
      </c>
      <c r="N70" s="124"/>
      <c r="O70" s="111"/>
      <c r="P70" s="111"/>
      <c r="Q70" s="111"/>
      <c r="R70" s="183">
        <f t="shared" si="23"/>
        <v>0</v>
      </c>
    </row>
    <row r="71" spans="2:18" hidden="1" outlineLevel="1" x14ac:dyDescent="0.3">
      <c r="B71" s="489">
        <v>5</v>
      </c>
      <c r="C71" s="157" t="s">
        <v>340</v>
      </c>
      <c r="D71" s="433" t="s">
        <v>567</v>
      </c>
      <c r="E71" s="122"/>
      <c r="F71" s="110"/>
      <c r="G71" s="110"/>
      <c r="H71" s="110"/>
      <c r="I71" s="183">
        <f t="shared" si="22"/>
        <v>0</v>
      </c>
      <c r="K71" s="489">
        <v>5</v>
      </c>
      <c r="L71" s="157" t="s">
        <v>340</v>
      </c>
      <c r="M71" s="433" t="s">
        <v>567</v>
      </c>
      <c r="N71" s="124"/>
      <c r="O71" s="111"/>
      <c r="P71" s="111"/>
      <c r="Q71" s="111"/>
      <c r="R71" s="183">
        <f t="shared" si="23"/>
        <v>0</v>
      </c>
    </row>
    <row r="72" spans="2:18" hidden="1" outlineLevel="1" x14ac:dyDescent="0.3">
      <c r="B72" s="489">
        <v>6</v>
      </c>
      <c r="C72" s="157" t="s">
        <v>341</v>
      </c>
      <c r="D72" s="433" t="s">
        <v>567</v>
      </c>
      <c r="E72" s="122"/>
      <c r="F72" s="110"/>
      <c r="G72" s="110"/>
      <c r="H72" s="110"/>
      <c r="I72" s="183">
        <f t="shared" si="22"/>
        <v>0</v>
      </c>
      <c r="K72" s="489">
        <v>6</v>
      </c>
      <c r="L72" s="157" t="s">
        <v>341</v>
      </c>
      <c r="M72" s="433" t="s">
        <v>567</v>
      </c>
      <c r="N72" s="124"/>
      <c r="O72" s="111"/>
      <c r="P72" s="111"/>
      <c r="Q72" s="111"/>
      <c r="R72" s="183">
        <f t="shared" si="23"/>
        <v>0</v>
      </c>
    </row>
    <row r="73" spans="2:18" hidden="1" outlineLevel="1" x14ac:dyDescent="0.3">
      <c r="B73" s="489">
        <v>7</v>
      </c>
      <c r="C73" s="157" t="s">
        <v>342</v>
      </c>
      <c r="D73" s="433" t="s">
        <v>567</v>
      </c>
      <c r="E73" s="122"/>
      <c r="F73" s="110"/>
      <c r="G73" s="110"/>
      <c r="H73" s="110"/>
      <c r="I73" s="183">
        <f t="shared" si="22"/>
        <v>0</v>
      </c>
      <c r="K73" s="489">
        <v>7</v>
      </c>
      <c r="L73" s="157" t="s">
        <v>342</v>
      </c>
      <c r="M73" s="433" t="s">
        <v>567</v>
      </c>
      <c r="N73" s="124"/>
      <c r="O73" s="111"/>
      <c r="P73" s="111"/>
      <c r="Q73" s="111"/>
      <c r="R73" s="183">
        <f t="shared" si="23"/>
        <v>0</v>
      </c>
    </row>
    <row r="74" spans="2:18" hidden="1" outlineLevel="1" x14ac:dyDescent="0.3">
      <c r="B74" s="489">
        <v>8</v>
      </c>
      <c r="C74" s="157" t="s">
        <v>343</v>
      </c>
      <c r="D74" s="433" t="s">
        <v>567</v>
      </c>
      <c r="E74" s="122"/>
      <c r="F74" s="110"/>
      <c r="G74" s="110"/>
      <c r="H74" s="110"/>
      <c r="I74" s="183">
        <f t="shared" si="22"/>
        <v>0</v>
      </c>
      <c r="K74" s="489">
        <v>8</v>
      </c>
      <c r="L74" s="157" t="s">
        <v>343</v>
      </c>
      <c r="M74" s="433" t="s">
        <v>567</v>
      </c>
      <c r="N74" s="124"/>
      <c r="O74" s="111"/>
      <c r="P74" s="111"/>
      <c r="Q74" s="111"/>
      <c r="R74" s="183">
        <f t="shared" si="23"/>
        <v>0</v>
      </c>
    </row>
    <row r="75" spans="2:18" hidden="1" outlineLevel="1" x14ac:dyDescent="0.3">
      <c r="B75" s="489">
        <v>9</v>
      </c>
      <c r="C75" s="208" t="s">
        <v>561</v>
      </c>
      <c r="D75" s="434" t="s">
        <v>568</v>
      </c>
      <c r="E75" s="181">
        <f t="shared" ref="E75:H75" si="24">SUM(E67:E74)</f>
        <v>0</v>
      </c>
      <c r="F75" s="182">
        <f t="shared" si="24"/>
        <v>0</v>
      </c>
      <c r="G75" s="182">
        <f t="shared" si="24"/>
        <v>0</v>
      </c>
      <c r="H75" s="182">
        <f t="shared" si="24"/>
        <v>0</v>
      </c>
      <c r="I75" s="183">
        <f t="shared" si="22"/>
        <v>0</v>
      </c>
      <c r="K75" s="489">
        <v>9</v>
      </c>
      <c r="L75" s="208" t="s">
        <v>561</v>
      </c>
      <c r="M75" s="434" t="s">
        <v>568</v>
      </c>
      <c r="N75" s="181">
        <f>SUM(N67:N74)</f>
        <v>0</v>
      </c>
      <c r="O75" s="182">
        <f t="shared" ref="O75:Q75" si="25">SUM(O67:O74)</f>
        <v>0</v>
      </c>
      <c r="P75" s="182">
        <f t="shared" si="25"/>
        <v>0</v>
      </c>
      <c r="Q75" s="182">
        <f t="shared" si="25"/>
        <v>0</v>
      </c>
      <c r="R75" s="183">
        <f t="shared" si="23"/>
        <v>0</v>
      </c>
    </row>
    <row r="76" spans="2:18" hidden="1" outlineLevel="1" x14ac:dyDescent="0.3">
      <c r="B76" s="489">
        <v>10</v>
      </c>
      <c r="C76" s="157" t="s">
        <v>413</v>
      </c>
      <c r="D76" s="433" t="s">
        <v>569</v>
      </c>
      <c r="E76" s="122"/>
      <c r="F76" s="110"/>
      <c r="G76" s="110"/>
      <c r="H76" s="110"/>
      <c r="I76" s="183">
        <f t="shared" si="22"/>
        <v>0</v>
      </c>
      <c r="K76" s="489">
        <v>10</v>
      </c>
      <c r="L76" s="157" t="s">
        <v>413</v>
      </c>
      <c r="M76" s="433" t="s">
        <v>569</v>
      </c>
      <c r="N76" s="124"/>
      <c r="O76" s="111"/>
      <c r="P76" s="111"/>
      <c r="Q76" s="111"/>
      <c r="R76" s="183">
        <f t="shared" si="23"/>
        <v>0</v>
      </c>
    </row>
    <row r="77" spans="2:18" ht="14.5" hidden="1" outlineLevel="1" thickBot="1" x14ac:dyDescent="0.35">
      <c r="B77" s="490">
        <v>11</v>
      </c>
      <c r="C77" s="217" t="s">
        <v>46</v>
      </c>
      <c r="D77" s="455" t="s">
        <v>568</v>
      </c>
      <c r="E77" s="178">
        <f t="shared" ref="E77:H77" si="26">E75+E76</f>
        <v>0</v>
      </c>
      <c r="F77" s="152">
        <f t="shared" si="26"/>
        <v>0</v>
      </c>
      <c r="G77" s="152">
        <f t="shared" si="26"/>
        <v>0</v>
      </c>
      <c r="H77" s="152">
        <f t="shared" si="26"/>
        <v>0</v>
      </c>
      <c r="I77" s="153">
        <f t="shared" si="22"/>
        <v>0</v>
      </c>
      <c r="K77" s="490">
        <v>11</v>
      </c>
      <c r="L77" s="217" t="s">
        <v>46</v>
      </c>
      <c r="M77" s="455" t="s">
        <v>568</v>
      </c>
      <c r="N77" s="178">
        <f t="shared" ref="N77:Q77" si="27">N75+N76</f>
        <v>0</v>
      </c>
      <c r="O77" s="152">
        <f t="shared" si="27"/>
        <v>0</v>
      </c>
      <c r="P77" s="152">
        <f t="shared" si="27"/>
        <v>0</v>
      </c>
      <c r="Q77" s="152">
        <f t="shared" si="27"/>
        <v>0</v>
      </c>
      <c r="R77" s="153">
        <f t="shared" si="23"/>
        <v>0</v>
      </c>
    </row>
    <row r="78" spans="2:18" ht="14.5" hidden="1" outlineLevel="1" thickBot="1" x14ac:dyDescent="0.35"/>
    <row r="79" spans="2:18" hidden="1" outlineLevel="1" x14ac:dyDescent="0.3">
      <c r="B79" s="650">
        <f>B64</f>
        <v>2024</v>
      </c>
      <c r="C79" s="716"/>
      <c r="D79" s="437"/>
      <c r="E79" s="711" t="str">
        <f>LEFT(E64,4)-1&amp;" UY"</f>
        <v>2019 UY</v>
      </c>
      <c r="F79" s="706"/>
      <c r="G79" s="706"/>
      <c r="H79" s="706"/>
      <c r="I79" s="707"/>
      <c r="K79" s="650">
        <f>K64</f>
        <v>2023</v>
      </c>
      <c r="L79" s="716"/>
      <c r="M79" s="437"/>
      <c r="N79" s="711" t="str">
        <f>LEFT(N64,4)-1&amp;" UY"</f>
        <v>2018 UY</v>
      </c>
      <c r="O79" s="706"/>
      <c r="P79" s="706"/>
      <c r="Q79" s="706"/>
      <c r="R79" s="707"/>
    </row>
    <row r="80" spans="2:18" ht="42" hidden="1" outlineLevel="1" x14ac:dyDescent="0.3">
      <c r="B80" s="652"/>
      <c r="C80" s="717"/>
      <c r="D80" s="438" t="s">
        <v>144</v>
      </c>
      <c r="E80" s="328" t="s">
        <v>563</v>
      </c>
      <c r="F80" s="316" t="s">
        <v>564</v>
      </c>
      <c r="G80" s="316" t="s">
        <v>565</v>
      </c>
      <c r="H80" s="337" t="s">
        <v>566</v>
      </c>
      <c r="I80" s="329" t="s">
        <v>46</v>
      </c>
      <c r="K80" s="652"/>
      <c r="L80" s="717"/>
      <c r="M80" s="438" t="s">
        <v>144</v>
      </c>
      <c r="N80" s="328" t="s">
        <v>563</v>
      </c>
      <c r="O80" s="316" t="s">
        <v>564</v>
      </c>
      <c r="P80" s="316" t="s">
        <v>565</v>
      </c>
      <c r="Q80" s="337" t="s">
        <v>566</v>
      </c>
      <c r="R80" s="329" t="s">
        <v>46</v>
      </c>
    </row>
    <row r="81" spans="2:18" hidden="1" outlineLevel="1" x14ac:dyDescent="0.3">
      <c r="B81" s="654"/>
      <c r="C81" s="718"/>
      <c r="D81" s="454"/>
      <c r="E81" s="328" t="s">
        <v>363</v>
      </c>
      <c r="F81" s="316" t="s">
        <v>331</v>
      </c>
      <c r="G81" s="316" t="s">
        <v>364</v>
      </c>
      <c r="H81" s="337" t="s">
        <v>365</v>
      </c>
      <c r="I81" s="329" t="s">
        <v>366</v>
      </c>
      <c r="K81" s="654"/>
      <c r="L81" s="718"/>
      <c r="M81" s="454"/>
      <c r="N81" s="328" t="s">
        <v>363</v>
      </c>
      <c r="O81" s="316" t="s">
        <v>331</v>
      </c>
      <c r="P81" s="316" t="s">
        <v>364</v>
      </c>
      <c r="Q81" s="337" t="s">
        <v>365</v>
      </c>
      <c r="R81" s="329" t="s">
        <v>366</v>
      </c>
    </row>
    <row r="82" spans="2:18" hidden="1" outlineLevel="1" x14ac:dyDescent="0.3">
      <c r="B82" s="489">
        <v>1</v>
      </c>
      <c r="C82" s="157" t="s">
        <v>335</v>
      </c>
      <c r="D82" s="433" t="s">
        <v>567</v>
      </c>
      <c r="E82" s="122"/>
      <c r="F82" s="110"/>
      <c r="G82" s="110"/>
      <c r="H82" s="110"/>
      <c r="I82" s="183">
        <f t="shared" ref="I82:I92" si="28">SUM(E82:H82)</f>
        <v>0</v>
      </c>
      <c r="K82" s="489">
        <v>1</v>
      </c>
      <c r="L82" s="157" t="s">
        <v>335</v>
      </c>
      <c r="M82" s="433" t="s">
        <v>567</v>
      </c>
      <c r="N82" s="124"/>
      <c r="O82" s="111"/>
      <c r="P82" s="111"/>
      <c r="Q82" s="111"/>
      <c r="R82" s="183">
        <f t="shared" ref="R82:R92" si="29">SUM(N82:Q82)</f>
        <v>0</v>
      </c>
    </row>
    <row r="83" spans="2:18" hidden="1" outlineLevel="1" x14ac:dyDescent="0.3">
      <c r="B83" s="489">
        <v>2</v>
      </c>
      <c r="C83" s="157" t="s">
        <v>337</v>
      </c>
      <c r="D83" s="433" t="s">
        <v>567</v>
      </c>
      <c r="E83" s="122"/>
      <c r="F83" s="110"/>
      <c r="G83" s="110"/>
      <c r="H83" s="110"/>
      <c r="I83" s="183">
        <f t="shared" si="28"/>
        <v>0</v>
      </c>
      <c r="K83" s="489">
        <v>2</v>
      </c>
      <c r="L83" s="157" t="s">
        <v>337</v>
      </c>
      <c r="M83" s="433" t="s">
        <v>567</v>
      </c>
      <c r="N83" s="124"/>
      <c r="O83" s="111"/>
      <c r="P83" s="111"/>
      <c r="Q83" s="111"/>
      <c r="R83" s="183">
        <f t="shared" si="29"/>
        <v>0</v>
      </c>
    </row>
    <row r="84" spans="2:18" hidden="1" outlineLevel="1" x14ac:dyDescent="0.3">
      <c r="B84" s="489">
        <v>3</v>
      </c>
      <c r="C84" s="157" t="s">
        <v>338</v>
      </c>
      <c r="D84" s="433" t="s">
        <v>567</v>
      </c>
      <c r="E84" s="122"/>
      <c r="F84" s="110"/>
      <c r="G84" s="110"/>
      <c r="H84" s="110"/>
      <c r="I84" s="183">
        <f t="shared" si="28"/>
        <v>0</v>
      </c>
      <c r="K84" s="489">
        <v>3</v>
      </c>
      <c r="L84" s="157" t="s">
        <v>338</v>
      </c>
      <c r="M84" s="433" t="s">
        <v>567</v>
      </c>
      <c r="N84" s="124"/>
      <c r="O84" s="111"/>
      <c r="P84" s="111"/>
      <c r="Q84" s="111"/>
      <c r="R84" s="183">
        <f t="shared" si="29"/>
        <v>0</v>
      </c>
    </row>
    <row r="85" spans="2:18" hidden="1" outlineLevel="1" x14ac:dyDescent="0.3">
      <c r="B85" s="489">
        <v>4</v>
      </c>
      <c r="C85" s="157" t="s">
        <v>339</v>
      </c>
      <c r="D85" s="433" t="s">
        <v>567</v>
      </c>
      <c r="E85" s="122"/>
      <c r="F85" s="110"/>
      <c r="G85" s="110"/>
      <c r="H85" s="110"/>
      <c r="I85" s="183">
        <f t="shared" si="28"/>
        <v>0</v>
      </c>
      <c r="K85" s="489">
        <v>4</v>
      </c>
      <c r="L85" s="157" t="s">
        <v>339</v>
      </c>
      <c r="M85" s="433" t="s">
        <v>567</v>
      </c>
      <c r="N85" s="124"/>
      <c r="O85" s="111"/>
      <c r="P85" s="111"/>
      <c r="Q85" s="111"/>
      <c r="R85" s="183">
        <f t="shared" si="29"/>
        <v>0</v>
      </c>
    </row>
    <row r="86" spans="2:18" hidden="1" outlineLevel="1" x14ac:dyDescent="0.3">
      <c r="B86" s="489">
        <v>5</v>
      </c>
      <c r="C86" s="157" t="s">
        <v>340</v>
      </c>
      <c r="D86" s="433" t="s">
        <v>567</v>
      </c>
      <c r="E86" s="122"/>
      <c r="F86" s="110"/>
      <c r="G86" s="110"/>
      <c r="H86" s="110"/>
      <c r="I86" s="183">
        <f t="shared" si="28"/>
        <v>0</v>
      </c>
      <c r="K86" s="489">
        <v>5</v>
      </c>
      <c r="L86" s="157" t="s">
        <v>340</v>
      </c>
      <c r="M86" s="433" t="s">
        <v>567</v>
      </c>
      <c r="N86" s="124"/>
      <c r="O86" s="111"/>
      <c r="P86" s="111"/>
      <c r="Q86" s="111"/>
      <c r="R86" s="183">
        <f t="shared" si="29"/>
        <v>0</v>
      </c>
    </row>
    <row r="87" spans="2:18" hidden="1" outlineLevel="1" x14ac:dyDescent="0.3">
      <c r="B87" s="489">
        <v>6</v>
      </c>
      <c r="C87" s="157" t="s">
        <v>341</v>
      </c>
      <c r="D87" s="433" t="s">
        <v>567</v>
      </c>
      <c r="E87" s="122"/>
      <c r="F87" s="110"/>
      <c r="G87" s="110"/>
      <c r="H87" s="110"/>
      <c r="I87" s="183">
        <f t="shared" si="28"/>
        <v>0</v>
      </c>
      <c r="K87" s="489">
        <v>6</v>
      </c>
      <c r="L87" s="157" t="s">
        <v>341</v>
      </c>
      <c r="M87" s="433" t="s">
        <v>567</v>
      </c>
      <c r="N87" s="124"/>
      <c r="O87" s="111"/>
      <c r="P87" s="111"/>
      <c r="Q87" s="111"/>
      <c r="R87" s="183">
        <f t="shared" si="29"/>
        <v>0</v>
      </c>
    </row>
    <row r="88" spans="2:18" hidden="1" outlineLevel="1" x14ac:dyDescent="0.3">
      <c r="B88" s="489">
        <v>7</v>
      </c>
      <c r="C88" s="157" t="s">
        <v>342</v>
      </c>
      <c r="D88" s="433" t="s">
        <v>567</v>
      </c>
      <c r="E88" s="122"/>
      <c r="F88" s="110"/>
      <c r="G88" s="110"/>
      <c r="H88" s="110"/>
      <c r="I88" s="183">
        <f t="shared" si="28"/>
        <v>0</v>
      </c>
      <c r="K88" s="489">
        <v>7</v>
      </c>
      <c r="L88" s="157" t="s">
        <v>342</v>
      </c>
      <c r="M88" s="433" t="s">
        <v>567</v>
      </c>
      <c r="N88" s="124"/>
      <c r="O88" s="111"/>
      <c r="P88" s="111"/>
      <c r="Q88" s="111"/>
      <c r="R88" s="183">
        <f t="shared" si="29"/>
        <v>0</v>
      </c>
    </row>
    <row r="89" spans="2:18" hidden="1" outlineLevel="1" x14ac:dyDescent="0.3">
      <c r="B89" s="489">
        <v>8</v>
      </c>
      <c r="C89" s="157" t="s">
        <v>343</v>
      </c>
      <c r="D89" s="433" t="s">
        <v>567</v>
      </c>
      <c r="E89" s="122"/>
      <c r="F89" s="110"/>
      <c r="G89" s="110"/>
      <c r="H89" s="110"/>
      <c r="I89" s="183">
        <f t="shared" si="28"/>
        <v>0</v>
      </c>
      <c r="K89" s="489">
        <v>8</v>
      </c>
      <c r="L89" s="157" t="s">
        <v>343</v>
      </c>
      <c r="M89" s="433" t="s">
        <v>567</v>
      </c>
      <c r="N89" s="124"/>
      <c r="O89" s="111"/>
      <c r="P89" s="111"/>
      <c r="Q89" s="111"/>
      <c r="R89" s="183">
        <f t="shared" si="29"/>
        <v>0</v>
      </c>
    </row>
    <row r="90" spans="2:18" hidden="1" outlineLevel="1" x14ac:dyDescent="0.3">
      <c r="B90" s="489">
        <v>9</v>
      </c>
      <c r="C90" s="208" t="s">
        <v>561</v>
      </c>
      <c r="D90" s="434" t="s">
        <v>568</v>
      </c>
      <c r="E90" s="181">
        <f t="shared" ref="E90:H90" si="30">SUM(E82:E89)</f>
        <v>0</v>
      </c>
      <c r="F90" s="182">
        <f t="shared" si="30"/>
        <v>0</v>
      </c>
      <c r="G90" s="182">
        <f t="shared" si="30"/>
        <v>0</v>
      </c>
      <c r="H90" s="182">
        <f t="shared" si="30"/>
        <v>0</v>
      </c>
      <c r="I90" s="183">
        <f t="shared" si="28"/>
        <v>0</v>
      </c>
      <c r="K90" s="489">
        <v>9</v>
      </c>
      <c r="L90" s="208" t="s">
        <v>561</v>
      </c>
      <c r="M90" s="434" t="s">
        <v>568</v>
      </c>
      <c r="N90" s="181">
        <f>SUM(N82:N89)</f>
        <v>0</v>
      </c>
      <c r="O90" s="182">
        <f t="shared" ref="O90:Q90" si="31">SUM(O82:O89)</f>
        <v>0</v>
      </c>
      <c r="P90" s="182">
        <f t="shared" si="31"/>
        <v>0</v>
      </c>
      <c r="Q90" s="182">
        <f t="shared" si="31"/>
        <v>0</v>
      </c>
      <c r="R90" s="183">
        <f t="shared" si="29"/>
        <v>0</v>
      </c>
    </row>
    <row r="91" spans="2:18" hidden="1" outlineLevel="1" x14ac:dyDescent="0.3">
      <c r="B91" s="489">
        <v>10</v>
      </c>
      <c r="C91" s="157" t="s">
        <v>413</v>
      </c>
      <c r="D91" s="433" t="s">
        <v>569</v>
      </c>
      <c r="E91" s="122"/>
      <c r="F91" s="110"/>
      <c r="G91" s="110"/>
      <c r="H91" s="110"/>
      <c r="I91" s="183">
        <f t="shared" si="28"/>
        <v>0</v>
      </c>
      <c r="K91" s="489">
        <v>10</v>
      </c>
      <c r="L91" s="157" t="s">
        <v>413</v>
      </c>
      <c r="M91" s="433" t="s">
        <v>569</v>
      </c>
      <c r="N91" s="124"/>
      <c r="O91" s="111"/>
      <c r="P91" s="111"/>
      <c r="Q91" s="111"/>
      <c r="R91" s="183">
        <f t="shared" si="29"/>
        <v>0</v>
      </c>
    </row>
    <row r="92" spans="2:18" ht="14.5" hidden="1" outlineLevel="1" thickBot="1" x14ac:dyDescent="0.35">
      <c r="B92" s="490">
        <v>11</v>
      </c>
      <c r="C92" s="217" t="s">
        <v>46</v>
      </c>
      <c r="D92" s="455" t="s">
        <v>568</v>
      </c>
      <c r="E92" s="178">
        <f t="shared" ref="E92:H92" si="32">E90+E91</f>
        <v>0</v>
      </c>
      <c r="F92" s="152">
        <f t="shared" si="32"/>
        <v>0</v>
      </c>
      <c r="G92" s="152">
        <f t="shared" si="32"/>
        <v>0</v>
      </c>
      <c r="H92" s="152">
        <f t="shared" si="32"/>
        <v>0</v>
      </c>
      <c r="I92" s="153">
        <f t="shared" si="28"/>
        <v>0</v>
      </c>
      <c r="K92" s="490">
        <v>11</v>
      </c>
      <c r="L92" s="217" t="s">
        <v>46</v>
      </c>
      <c r="M92" s="455" t="s">
        <v>568</v>
      </c>
      <c r="N92" s="178">
        <f t="shared" ref="N92:Q92" si="33">N90+N91</f>
        <v>0</v>
      </c>
      <c r="O92" s="152">
        <f t="shared" si="33"/>
        <v>0</v>
      </c>
      <c r="P92" s="152">
        <f t="shared" si="33"/>
        <v>0</v>
      </c>
      <c r="Q92" s="152">
        <f t="shared" si="33"/>
        <v>0</v>
      </c>
      <c r="R92" s="153">
        <f t="shared" si="29"/>
        <v>0</v>
      </c>
    </row>
    <row r="93" spans="2:18" ht="14.5" hidden="1" outlineLevel="1" thickBot="1" x14ac:dyDescent="0.35"/>
    <row r="94" spans="2:18" hidden="1" outlineLevel="1" x14ac:dyDescent="0.3">
      <c r="B94" s="650">
        <f>B79</f>
        <v>2024</v>
      </c>
      <c r="C94" s="716"/>
      <c r="D94" s="437"/>
      <c r="E94" s="711" t="str">
        <f>LEFT(E79,4)-1&amp;" UY"</f>
        <v>2018 UY</v>
      </c>
      <c r="F94" s="706"/>
      <c r="G94" s="706"/>
      <c r="H94" s="706"/>
      <c r="I94" s="707"/>
      <c r="K94" s="650">
        <f>K79</f>
        <v>2023</v>
      </c>
      <c r="L94" s="716"/>
      <c r="M94" s="437"/>
      <c r="N94" s="711" t="str">
        <f>LEFT(N79,4)-1&amp;" UY"</f>
        <v>2017 UY</v>
      </c>
      <c r="O94" s="706"/>
      <c r="P94" s="706"/>
      <c r="Q94" s="706"/>
      <c r="R94" s="707"/>
    </row>
    <row r="95" spans="2:18" ht="42" hidden="1" outlineLevel="1" x14ac:dyDescent="0.3">
      <c r="B95" s="652"/>
      <c r="C95" s="717"/>
      <c r="D95" s="438" t="s">
        <v>144</v>
      </c>
      <c r="E95" s="328" t="s">
        <v>563</v>
      </c>
      <c r="F95" s="316" t="s">
        <v>564</v>
      </c>
      <c r="G95" s="316" t="s">
        <v>565</v>
      </c>
      <c r="H95" s="337" t="s">
        <v>566</v>
      </c>
      <c r="I95" s="329" t="s">
        <v>46</v>
      </c>
      <c r="K95" s="652"/>
      <c r="L95" s="717"/>
      <c r="M95" s="438" t="s">
        <v>144</v>
      </c>
      <c r="N95" s="328" t="s">
        <v>563</v>
      </c>
      <c r="O95" s="316" t="s">
        <v>564</v>
      </c>
      <c r="P95" s="316" t="s">
        <v>565</v>
      </c>
      <c r="Q95" s="337" t="s">
        <v>566</v>
      </c>
      <c r="R95" s="329" t="s">
        <v>46</v>
      </c>
    </row>
    <row r="96" spans="2:18" hidden="1" outlineLevel="1" x14ac:dyDescent="0.3">
      <c r="B96" s="654"/>
      <c r="C96" s="718"/>
      <c r="D96" s="454"/>
      <c r="E96" s="328" t="s">
        <v>367</v>
      </c>
      <c r="F96" s="316" t="s">
        <v>368</v>
      </c>
      <c r="G96" s="316" t="s">
        <v>369</v>
      </c>
      <c r="H96" s="337" t="s">
        <v>370</v>
      </c>
      <c r="I96" s="329" t="s">
        <v>371</v>
      </c>
      <c r="K96" s="654"/>
      <c r="L96" s="718"/>
      <c r="M96" s="454"/>
      <c r="N96" s="328" t="s">
        <v>367</v>
      </c>
      <c r="O96" s="316" t="s">
        <v>368</v>
      </c>
      <c r="P96" s="316" t="s">
        <v>369</v>
      </c>
      <c r="Q96" s="337" t="s">
        <v>370</v>
      </c>
      <c r="R96" s="329" t="s">
        <v>371</v>
      </c>
    </row>
    <row r="97" spans="2:18" hidden="1" outlineLevel="1" x14ac:dyDescent="0.3">
      <c r="B97" s="489">
        <v>1</v>
      </c>
      <c r="C97" s="157" t="s">
        <v>335</v>
      </c>
      <c r="D97" s="433" t="s">
        <v>567</v>
      </c>
      <c r="E97" s="122"/>
      <c r="F97" s="110"/>
      <c r="G97" s="110"/>
      <c r="H97" s="110"/>
      <c r="I97" s="183">
        <f t="shared" ref="I97:I107" si="34">SUM(E97:H97)</f>
        <v>0</v>
      </c>
      <c r="K97" s="489">
        <v>1</v>
      </c>
      <c r="L97" s="157" t="s">
        <v>335</v>
      </c>
      <c r="M97" s="433" t="s">
        <v>567</v>
      </c>
      <c r="N97" s="124"/>
      <c r="O97" s="111"/>
      <c r="P97" s="111"/>
      <c r="Q97" s="111"/>
      <c r="R97" s="183">
        <f t="shared" ref="R97:R107" si="35">SUM(N97:Q97)</f>
        <v>0</v>
      </c>
    </row>
    <row r="98" spans="2:18" hidden="1" outlineLevel="1" x14ac:dyDescent="0.3">
      <c r="B98" s="489">
        <v>2</v>
      </c>
      <c r="C98" s="157" t="s">
        <v>337</v>
      </c>
      <c r="D98" s="433" t="s">
        <v>567</v>
      </c>
      <c r="E98" s="122"/>
      <c r="F98" s="110"/>
      <c r="G98" s="110"/>
      <c r="H98" s="110"/>
      <c r="I98" s="183">
        <f t="shared" si="34"/>
        <v>0</v>
      </c>
      <c r="K98" s="489">
        <v>2</v>
      </c>
      <c r="L98" s="157" t="s">
        <v>337</v>
      </c>
      <c r="M98" s="433" t="s">
        <v>567</v>
      </c>
      <c r="N98" s="124"/>
      <c r="O98" s="111"/>
      <c r="P98" s="111"/>
      <c r="Q98" s="111"/>
      <c r="R98" s="183">
        <f t="shared" si="35"/>
        <v>0</v>
      </c>
    </row>
    <row r="99" spans="2:18" hidden="1" outlineLevel="1" x14ac:dyDescent="0.3">
      <c r="B99" s="489">
        <v>3</v>
      </c>
      <c r="C99" s="157" t="s">
        <v>338</v>
      </c>
      <c r="D99" s="433" t="s">
        <v>567</v>
      </c>
      <c r="E99" s="122"/>
      <c r="F99" s="110"/>
      <c r="G99" s="110"/>
      <c r="H99" s="110"/>
      <c r="I99" s="183">
        <f t="shared" si="34"/>
        <v>0</v>
      </c>
      <c r="K99" s="489">
        <v>3</v>
      </c>
      <c r="L99" s="157" t="s">
        <v>338</v>
      </c>
      <c r="M99" s="433" t="s">
        <v>567</v>
      </c>
      <c r="N99" s="124"/>
      <c r="O99" s="111"/>
      <c r="P99" s="111"/>
      <c r="Q99" s="111"/>
      <c r="R99" s="183">
        <f t="shared" si="35"/>
        <v>0</v>
      </c>
    </row>
    <row r="100" spans="2:18" hidden="1" outlineLevel="1" x14ac:dyDescent="0.3">
      <c r="B100" s="489">
        <v>4</v>
      </c>
      <c r="C100" s="157" t="s">
        <v>339</v>
      </c>
      <c r="D100" s="433" t="s">
        <v>567</v>
      </c>
      <c r="E100" s="122"/>
      <c r="F100" s="110"/>
      <c r="G100" s="110"/>
      <c r="H100" s="110"/>
      <c r="I100" s="183">
        <f t="shared" si="34"/>
        <v>0</v>
      </c>
      <c r="K100" s="489">
        <v>4</v>
      </c>
      <c r="L100" s="157" t="s">
        <v>339</v>
      </c>
      <c r="M100" s="433" t="s">
        <v>567</v>
      </c>
      <c r="N100" s="124"/>
      <c r="O100" s="111"/>
      <c r="P100" s="111"/>
      <c r="Q100" s="111"/>
      <c r="R100" s="183">
        <f t="shared" si="35"/>
        <v>0</v>
      </c>
    </row>
    <row r="101" spans="2:18" hidden="1" outlineLevel="1" x14ac:dyDescent="0.3">
      <c r="B101" s="489">
        <v>5</v>
      </c>
      <c r="C101" s="157" t="s">
        <v>340</v>
      </c>
      <c r="D101" s="433" t="s">
        <v>567</v>
      </c>
      <c r="E101" s="122"/>
      <c r="F101" s="110"/>
      <c r="G101" s="110"/>
      <c r="H101" s="110"/>
      <c r="I101" s="183">
        <f t="shared" si="34"/>
        <v>0</v>
      </c>
      <c r="K101" s="489">
        <v>5</v>
      </c>
      <c r="L101" s="157" t="s">
        <v>340</v>
      </c>
      <c r="M101" s="433" t="s">
        <v>567</v>
      </c>
      <c r="N101" s="124"/>
      <c r="O101" s="111"/>
      <c r="P101" s="111"/>
      <c r="Q101" s="111"/>
      <c r="R101" s="183">
        <f t="shared" si="35"/>
        <v>0</v>
      </c>
    </row>
    <row r="102" spans="2:18" hidden="1" outlineLevel="1" x14ac:dyDescent="0.3">
      <c r="B102" s="489">
        <v>6</v>
      </c>
      <c r="C102" s="157" t="s">
        <v>341</v>
      </c>
      <c r="D102" s="433" t="s">
        <v>567</v>
      </c>
      <c r="E102" s="122"/>
      <c r="F102" s="110"/>
      <c r="G102" s="110"/>
      <c r="H102" s="110"/>
      <c r="I102" s="183">
        <f t="shared" si="34"/>
        <v>0</v>
      </c>
      <c r="K102" s="489">
        <v>6</v>
      </c>
      <c r="L102" s="157" t="s">
        <v>341</v>
      </c>
      <c r="M102" s="433" t="s">
        <v>567</v>
      </c>
      <c r="N102" s="124"/>
      <c r="O102" s="111"/>
      <c r="P102" s="111"/>
      <c r="Q102" s="111"/>
      <c r="R102" s="183">
        <f t="shared" si="35"/>
        <v>0</v>
      </c>
    </row>
    <row r="103" spans="2:18" hidden="1" outlineLevel="1" x14ac:dyDescent="0.3">
      <c r="B103" s="489">
        <v>7</v>
      </c>
      <c r="C103" s="157" t="s">
        <v>342</v>
      </c>
      <c r="D103" s="433" t="s">
        <v>567</v>
      </c>
      <c r="E103" s="122"/>
      <c r="F103" s="110"/>
      <c r="G103" s="110"/>
      <c r="H103" s="110"/>
      <c r="I103" s="183">
        <f t="shared" si="34"/>
        <v>0</v>
      </c>
      <c r="K103" s="489">
        <v>7</v>
      </c>
      <c r="L103" s="157" t="s">
        <v>342</v>
      </c>
      <c r="M103" s="433" t="s">
        <v>567</v>
      </c>
      <c r="N103" s="124"/>
      <c r="O103" s="111"/>
      <c r="P103" s="111"/>
      <c r="Q103" s="111"/>
      <c r="R103" s="183">
        <f t="shared" si="35"/>
        <v>0</v>
      </c>
    </row>
    <row r="104" spans="2:18" hidden="1" outlineLevel="1" x14ac:dyDescent="0.3">
      <c r="B104" s="489">
        <v>8</v>
      </c>
      <c r="C104" s="157" t="s">
        <v>343</v>
      </c>
      <c r="D104" s="433" t="s">
        <v>567</v>
      </c>
      <c r="E104" s="122"/>
      <c r="F104" s="110"/>
      <c r="G104" s="110"/>
      <c r="H104" s="110"/>
      <c r="I104" s="183">
        <f t="shared" si="34"/>
        <v>0</v>
      </c>
      <c r="K104" s="489">
        <v>8</v>
      </c>
      <c r="L104" s="157" t="s">
        <v>343</v>
      </c>
      <c r="M104" s="433" t="s">
        <v>567</v>
      </c>
      <c r="N104" s="124"/>
      <c r="O104" s="111"/>
      <c r="P104" s="111"/>
      <c r="Q104" s="111"/>
      <c r="R104" s="183">
        <f t="shared" si="35"/>
        <v>0</v>
      </c>
    </row>
    <row r="105" spans="2:18" hidden="1" outlineLevel="1" x14ac:dyDescent="0.3">
      <c r="B105" s="489">
        <v>9</v>
      </c>
      <c r="C105" s="208" t="s">
        <v>561</v>
      </c>
      <c r="D105" s="434" t="s">
        <v>568</v>
      </c>
      <c r="E105" s="181">
        <f t="shared" ref="E105:H105" si="36">SUM(E97:E104)</f>
        <v>0</v>
      </c>
      <c r="F105" s="182">
        <f t="shared" si="36"/>
        <v>0</v>
      </c>
      <c r="G105" s="182">
        <f t="shared" si="36"/>
        <v>0</v>
      </c>
      <c r="H105" s="182">
        <f t="shared" si="36"/>
        <v>0</v>
      </c>
      <c r="I105" s="183">
        <f t="shared" si="34"/>
        <v>0</v>
      </c>
      <c r="K105" s="489">
        <v>9</v>
      </c>
      <c r="L105" s="208" t="s">
        <v>561</v>
      </c>
      <c r="M105" s="434" t="s">
        <v>568</v>
      </c>
      <c r="N105" s="181">
        <f>SUM(N97:N104)</f>
        <v>0</v>
      </c>
      <c r="O105" s="182">
        <f t="shared" ref="O105:Q105" si="37">SUM(O97:O104)</f>
        <v>0</v>
      </c>
      <c r="P105" s="182">
        <f t="shared" si="37"/>
        <v>0</v>
      </c>
      <c r="Q105" s="182">
        <f t="shared" si="37"/>
        <v>0</v>
      </c>
      <c r="R105" s="183">
        <f t="shared" si="35"/>
        <v>0</v>
      </c>
    </row>
    <row r="106" spans="2:18" hidden="1" outlineLevel="1" x14ac:dyDescent="0.3">
      <c r="B106" s="489">
        <v>10</v>
      </c>
      <c r="C106" s="157" t="s">
        <v>413</v>
      </c>
      <c r="D106" s="433" t="s">
        <v>569</v>
      </c>
      <c r="E106" s="122"/>
      <c r="F106" s="110"/>
      <c r="G106" s="110"/>
      <c r="H106" s="110"/>
      <c r="I106" s="183">
        <f t="shared" si="34"/>
        <v>0</v>
      </c>
      <c r="K106" s="489">
        <v>10</v>
      </c>
      <c r="L106" s="157" t="s">
        <v>413</v>
      </c>
      <c r="M106" s="433" t="s">
        <v>569</v>
      </c>
      <c r="N106" s="124"/>
      <c r="O106" s="111"/>
      <c r="P106" s="111"/>
      <c r="Q106" s="111"/>
      <c r="R106" s="183">
        <f t="shared" si="35"/>
        <v>0</v>
      </c>
    </row>
    <row r="107" spans="2:18" ht="14.5" hidden="1" outlineLevel="1" thickBot="1" x14ac:dyDescent="0.35">
      <c r="B107" s="490">
        <v>11</v>
      </c>
      <c r="C107" s="217" t="s">
        <v>46</v>
      </c>
      <c r="D107" s="455" t="s">
        <v>568</v>
      </c>
      <c r="E107" s="178">
        <f t="shared" ref="E107:H107" si="38">E105+E106</f>
        <v>0</v>
      </c>
      <c r="F107" s="152">
        <f t="shared" si="38"/>
        <v>0</v>
      </c>
      <c r="G107" s="152">
        <f t="shared" si="38"/>
        <v>0</v>
      </c>
      <c r="H107" s="152">
        <f t="shared" si="38"/>
        <v>0</v>
      </c>
      <c r="I107" s="153">
        <f t="shared" si="34"/>
        <v>0</v>
      </c>
      <c r="K107" s="490">
        <v>11</v>
      </c>
      <c r="L107" s="217" t="s">
        <v>46</v>
      </c>
      <c r="M107" s="455" t="s">
        <v>568</v>
      </c>
      <c r="N107" s="178">
        <f t="shared" ref="N107:Q107" si="39">N105+N106</f>
        <v>0</v>
      </c>
      <c r="O107" s="152">
        <f t="shared" si="39"/>
        <v>0</v>
      </c>
      <c r="P107" s="152">
        <f t="shared" si="39"/>
        <v>0</v>
      </c>
      <c r="Q107" s="152">
        <f t="shared" si="39"/>
        <v>0</v>
      </c>
      <c r="R107" s="153">
        <f t="shared" si="35"/>
        <v>0</v>
      </c>
    </row>
    <row r="108" spans="2:18" ht="14.5" collapsed="1" thickBot="1" x14ac:dyDescent="0.35"/>
    <row r="109" spans="2:18" x14ac:dyDescent="0.3">
      <c r="B109" s="650">
        <f>B94</f>
        <v>2024</v>
      </c>
      <c r="C109" s="716"/>
      <c r="D109" s="437"/>
      <c r="E109" s="711" t="str">
        <f>'Key inputs'!F32</f>
        <v>Total</v>
      </c>
      <c r="F109" s="706"/>
      <c r="G109" s="706"/>
      <c r="H109" s="706"/>
      <c r="I109" s="707"/>
      <c r="K109" s="650">
        <f>K94</f>
        <v>2023</v>
      </c>
      <c r="L109" s="716"/>
      <c r="M109" s="437"/>
      <c r="N109" s="711" t="str">
        <f>'Key inputs'!J32</f>
        <v>Total</v>
      </c>
      <c r="O109" s="706"/>
      <c r="P109" s="706"/>
      <c r="Q109" s="706"/>
      <c r="R109" s="707"/>
    </row>
    <row r="110" spans="2:18" ht="42" x14ac:dyDescent="0.3">
      <c r="B110" s="652"/>
      <c r="C110" s="717"/>
      <c r="D110" s="438" t="s">
        <v>144</v>
      </c>
      <c r="E110" s="328" t="s">
        <v>563</v>
      </c>
      <c r="F110" s="316" t="s">
        <v>564</v>
      </c>
      <c r="G110" s="316" t="s">
        <v>565</v>
      </c>
      <c r="H110" s="337" t="s">
        <v>566</v>
      </c>
      <c r="I110" s="329" t="s">
        <v>46</v>
      </c>
      <c r="K110" s="652"/>
      <c r="L110" s="717"/>
      <c r="M110" s="438" t="s">
        <v>144</v>
      </c>
      <c r="N110" s="328" t="s">
        <v>563</v>
      </c>
      <c r="O110" s="316" t="s">
        <v>564</v>
      </c>
      <c r="P110" s="316" t="s">
        <v>565</v>
      </c>
      <c r="Q110" s="337" t="s">
        <v>566</v>
      </c>
      <c r="R110" s="329" t="s">
        <v>46</v>
      </c>
    </row>
    <row r="111" spans="2:18" x14ac:dyDescent="0.3">
      <c r="B111" s="654"/>
      <c r="C111" s="718"/>
      <c r="D111" s="454"/>
      <c r="E111" s="328" t="s">
        <v>372</v>
      </c>
      <c r="F111" s="316" t="s">
        <v>373</v>
      </c>
      <c r="G111" s="316" t="s">
        <v>374</v>
      </c>
      <c r="H111" s="337" t="s">
        <v>375</v>
      </c>
      <c r="I111" s="329" t="s">
        <v>376</v>
      </c>
      <c r="K111" s="654"/>
      <c r="L111" s="718"/>
      <c r="M111" s="454"/>
      <c r="N111" s="328" t="s">
        <v>372</v>
      </c>
      <c r="O111" s="316" t="s">
        <v>373</v>
      </c>
      <c r="P111" s="316" t="s">
        <v>374</v>
      </c>
      <c r="Q111" s="337" t="s">
        <v>375</v>
      </c>
      <c r="R111" s="329" t="s">
        <v>376</v>
      </c>
    </row>
    <row r="112" spans="2:18" x14ac:dyDescent="0.3">
      <c r="B112" s="489">
        <v>1</v>
      </c>
      <c r="C112" s="157" t="s">
        <v>335</v>
      </c>
      <c r="D112" s="433" t="s">
        <v>567</v>
      </c>
      <c r="E112" s="181">
        <f t="shared" ref="E112:I122" si="40">SUM(E7,E22,E37,E52,E67,E82,E97)</f>
        <v>0</v>
      </c>
      <c r="F112" s="182">
        <f t="shared" si="40"/>
        <v>0</v>
      </c>
      <c r="G112" s="182">
        <f t="shared" si="40"/>
        <v>0</v>
      </c>
      <c r="H112" s="182">
        <f t="shared" si="40"/>
        <v>0</v>
      </c>
      <c r="I112" s="183">
        <f t="shared" si="40"/>
        <v>0</v>
      </c>
      <c r="K112" s="489">
        <v>1</v>
      </c>
      <c r="L112" s="157" t="s">
        <v>335</v>
      </c>
      <c r="M112" s="433" t="s">
        <v>567</v>
      </c>
      <c r="N112" s="181">
        <f t="shared" ref="N112:R122" si="41">SUM(N7,N22,N37,N52,N67,N82,N97)</f>
        <v>0</v>
      </c>
      <c r="O112" s="182">
        <f t="shared" si="41"/>
        <v>0</v>
      </c>
      <c r="P112" s="182">
        <f t="shared" si="41"/>
        <v>0</v>
      </c>
      <c r="Q112" s="182">
        <f t="shared" si="41"/>
        <v>0</v>
      </c>
      <c r="R112" s="183">
        <f t="shared" si="41"/>
        <v>0</v>
      </c>
    </row>
    <row r="113" spans="2:18" x14ac:dyDescent="0.3">
      <c r="B113" s="489">
        <v>2</v>
      </c>
      <c r="C113" s="157" t="s">
        <v>337</v>
      </c>
      <c r="D113" s="433" t="s">
        <v>567</v>
      </c>
      <c r="E113" s="181">
        <f t="shared" si="40"/>
        <v>0</v>
      </c>
      <c r="F113" s="182">
        <f t="shared" si="40"/>
        <v>0</v>
      </c>
      <c r="G113" s="182">
        <f t="shared" si="40"/>
        <v>0</v>
      </c>
      <c r="H113" s="182">
        <f t="shared" si="40"/>
        <v>0</v>
      </c>
      <c r="I113" s="183">
        <f t="shared" si="40"/>
        <v>0</v>
      </c>
      <c r="K113" s="489">
        <v>2</v>
      </c>
      <c r="L113" s="157" t="s">
        <v>337</v>
      </c>
      <c r="M113" s="433" t="s">
        <v>567</v>
      </c>
      <c r="N113" s="181">
        <f t="shared" si="41"/>
        <v>0</v>
      </c>
      <c r="O113" s="182">
        <f t="shared" si="41"/>
        <v>0</v>
      </c>
      <c r="P113" s="182">
        <f t="shared" si="41"/>
        <v>0</v>
      </c>
      <c r="Q113" s="182">
        <f t="shared" si="41"/>
        <v>0</v>
      </c>
      <c r="R113" s="183">
        <f t="shared" si="41"/>
        <v>0</v>
      </c>
    </row>
    <row r="114" spans="2:18" x14ac:dyDescent="0.3">
      <c r="B114" s="489">
        <v>3</v>
      </c>
      <c r="C114" s="157" t="s">
        <v>338</v>
      </c>
      <c r="D114" s="433" t="s">
        <v>567</v>
      </c>
      <c r="E114" s="181">
        <f t="shared" si="40"/>
        <v>0</v>
      </c>
      <c r="F114" s="182">
        <f t="shared" si="40"/>
        <v>0</v>
      </c>
      <c r="G114" s="182">
        <f t="shared" si="40"/>
        <v>0</v>
      </c>
      <c r="H114" s="182">
        <f t="shared" si="40"/>
        <v>0</v>
      </c>
      <c r="I114" s="183">
        <f t="shared" si="40"/>
        <v>0</v>
      </c>
      <c r="K114" s="489">
        <v>3</v>
      </c>
      <c r="L114" s="157" t="s">
        <v>338</v>
      </c>
      <c r="M114" s="433" t="s">
        <v>567</v>
      </c>
      <c r="N114" s="181">
        <f t="shared" si="41"/>
        <v>0</v>
      </c>
      <c r="O114" s="182">
        <f t="shared" si="41"/>
        <v>0</v>
      </c>
      <c r="P114" s="182">
        <f t="shared" si="41"/>
        <v>0</v>
      </c>
      <c r="Q114" s="182">
        <f t="shared" si="41"/>
        <v>0</v>
      </c>
      <c r="R114" s="183">
        <f t="shared" si="41"/>
        <v>0</v>
      </c>
    </row>
    <row r="115" spans="2:18" x14ac:dyDescent="0.3">
      <c r="B115" s="489">
        <v>4</v>
      </c>
      <c r="C115" s="157" t="s">
        <v>339</v>
      </c>
      <c r="D115" s="433" t="s">
        <v>567</v>
      </c>
      <c r="E115" s="181">
        <f t="shared" si="40"/>
        <v>0</v>
      </c>
      <c r="F115" s="182">
        <f t="shared" si="40"/>
        <v>0</v>
      </c>
      <c r="G115" s="182">
        <f t="shared" si="40"/>
        <v>0</v>
      </c>
      <c r="H115" s="182">
        <f t="shared" si="40"/>
        <v>0</v>
      </c>
      <c r="I115" s="183">
        <f t="shared" si="40"/>
        <v>0</v>
      </c>
      <c r="K115" s="489">
        <v>4</v>
      </c>
      <c r="L115" s="157" t="s">
        <v>339</v>
      </c>
      <c r="M115" s="433" t="s">
        <v>567</v>
      </c>
      <c r="N115" s="181">
        <f t="shared" si="41"/>
        <v>0</v>
      </c>
      <c r="O115" s="182">
        <f t="shared" si="41"/>
        <v>0</v>
      </c>
      <c r="P115" s="182">
        <f t="shared" si="41"/>
        <v>0</v>
      </c>
      <c r="Q115" s="182">
        <f t="shared" si="41"/>
        <v>0</v>
      </c>
      <c r="R115" s="183">
        <f t="shared" si="41"/>
        <v>0</v>
      </c>
    </row>
    <row r="116" spans="2:18" x14ac:dyDescent="0.3">
      <c r="B116" s="489">
        <v>5</v>
      </c>
      <c r="C116" s="157" t="s">
        <v>340</v>
      </c>
      <c r="D116" s="433" t="s">
        <v>567</v>
      </c>
      <c r="E116" s="181">
        <f t="shared" si="40"/>
        <v>0</v>
      </c>
      <c r="F116" s="182">
        <f t="shared" si="40"/>
        <v>0</v>
      </c>
      <c r="G116" s="182">
        <f t="shared" si="40"/>
        <v>0</v>
      </c>
      <c r="H116" s="182">
        <f t="shared" si="40"/>
        <v>0</v>
      </c>
      <c r="I116" s="183">
        <f t="shared" si="40"/>
        <v>0</v>
      </c>
      <c r="K116" s="489">
        <v>5</v>
      </c>
      <c r="L116" s="157" t="s">
        <v>340</v>
      </c>
      <c r="M116" s="433" t="s">
        <v>567</v>
      </c>
      <c r="N116" s="181">
        <f t="shared" si="41"/>
        <v>0</v>
      </c>
      <c r="O116" s="182">
        <f t="shared" si="41"/>
        <v>0</v>
      </c>
      <c r="P116" s="182">
        <f t="shared" si="41"/>
        <v>0</v>
      </c>
      <c r="Q116" s="182">
        <f t="shared" si="41"/>
        <v>0</v>
      </c>
      <c r="R116" s="183">
        <f t="shared" si="41"/>
        <v>0</v>
      </c>
    </row>
    <row r="117" spans="2:18" x14ac:dyDescent="0.3">
      <c r="B117" s="489">
        <v>6</v>
      </c>
      <c r="C117" s="157" t="s">
        <v>341</v>
      </c>
      <c r="D117" s="433" t="s">
        <v>567</v>
      </c>
      <c r="E117" s="181">
        <f t="shared" si="40"/>
        <v>0</v>
      </c>
      <c r="F117" s="182">
        <f t="shared" si="40"/>
        <v>0</v>
      </c>
      <c r="G117" s="182">
        <f t="shared" si="40"/>
        <v>0</v>
      </c>
      <c r="H117" s="182">
        <f t="shared" si="40"/>
        <v>0</v>
      </c>
      <c r="I117" s="183">
        <f t="shared" si="40"/>
        <v>0</v>
      </c>
      <c r="K117" s="489">
        <v>6</v>
      </c>
      <c r="L117" s="157" t="s">
        <v>341</v>
      </c>
      <c r="M117" s="433" t="s">
        <v>567</v>
      </c>
      <c r="N117" s="181">
        <f t="shared" si="41"/>
        <v>0</v>
      </c>
      <c r="O117" s="182">
        <f t="shared" si="41"/>
        <v>0</v>
      </c>
      <c r="P117" s="182">
        <f t="shared" si="41"/>
        <v>0</v>
      </c>
      <c r="Q117" s="182">
        <f t="shared" si="41"/>
        <v>0</v>
      </c>
      <c r="R117" s="183">
        <f t="shared" si="41"/>
        <v>0</v>
      </c>
    </row>
    <row r="118" spans="2:18" x14ac:dyDescent="0.3">
      <c r="B118" s="489">
        <v>7</v>
      </c>
      <c r="C118" s="157" t="s">
        <v>342</v>
      </c>
      <c r="D118" s="433" t="s">
        <v>567</v>
      </c>
      <c r="E118" s="181">
        <f t="shared" si="40"/>
        <v>0</v>
      </c>
      <c r="F118" s="182">
        <f t="shared" si="40"/>
        <v>0</v>
      </c>
      <c r="G118" s="182">
        <f t="shared" si="40"/>
        <v>0</v>
      </c>
      <c r="H118" s="182">
        <f t="shared" si="40"/>
        <v>0</v>
      </c>
      <c r="I118" s="183">
        <f t="shared" si="40"/>
        <v>0</v>
      </c>
      <c r="K118" s="489">
        <v>7</v>
      </c>
      <c r="L118" s="157" t="s">
        <v>342</v>
      </c>
      <c r="M118" s="433" t="s">
        <v>567</v>
      </c>
      <c r="N118" s="181">
        <f t="shared" si="41"/>
        <v>0</v>
      </c>
      <c r="O118" s="182">
        <f t="shared" si="41"/>
        <v>0</v>
      </c>
      <c r="P118" s="182">
        <f t="shared" si="41"/>
        <v>0</v>
      </c>
      <c r="Q118" s="182">
        <f t="shared" si="41"/>
        <v>0</v>
      </c>
      <c r="R118" s="183">
        <f t="shared" si="41"/>
        <v>0</v>
      </c>
    </row>
    <row r="119" spans="2:18" x14ac:dyDescent="0.3">
      <c r="B119" s="489">
        <v>8</v>
      </c>
      <c r="C119" s="157" t="s">
        <v>343</v>
      </c>
      <c r="D119" s="433" t="s">
        <v>567</v>
      </c>
      <c r="E119" s="181">
        <f t="shared" si="40"/>
        <v>0</v>
      </c>
      <c r="F119" s="182">
        <f t="shared" si="40"/>
        <v>0</v>
      </c>
      <c r="G119" s="182">
        <f t="shared" si="40"/>
        <v>0</v>
      </c>
      <c r="H119" s="182">
        <f t="shared" si="40"/>
        <v>0</v>
      </c>
      <c r="I119" s="183">
        <f t="shared" si="40"/>
        <v>0</v>
      </c>
      <c r="K119" s="489">
        <v>8</v>
      </c>
      <c r="L119" s="157" t="s">
        <v>343</v>
      </c>
      <c r="M119" s="433" t="s">
        <v>567</v>
      </c>
      <c r="N119" s="181">
        <f t="shared" si="41"/>
        <v>0</v>
      </c>
      <c r="O119" s="182">
        <f t="shared" si="41"/>
        <v>0</v>
      </c>
      <c r="P119" s="182">
        <f t="shared" si="41"/>
        <v>0</v>
      </c>
      <c r="Q119" s="182">
        <f t="shared" si="41"/>
        <v>0</v>
      </c>
      <c r="R119" s="183">
        <f t="shared" si="41"/>
        <v>0</v>
      </c>
    </row>
    <row r="120" spans="2:18" x14ac:dyDescent="0.3">
      <c r="B120" s="489">
        <v>9</v>
      </c>
      <c r="C120" s="208" t="s">
        <v>561</v>
      </c>
      <c r="D120" s="434" t="s">
        <v>568</v>
      </c>
      <c r="E120" s="181">
        <f t="shared" si="40"/>
        <v>0</v>
      </c>
      <c r="F120" s="182">
        <f t="shared" si="40"/>
        <v>0</v>
      </c>
      <c r="G120" s="182">
        <f t="shared" si="40"/>
        <v>0</v>
      </c>
      <c r="H120" s="182">
        <f t="shared" si="40"/>
        <v>0</v>
      </c>
      <c r="I120" s="183">
        <f t="shared" si="40"/>
        <v>0</v>
      </c>
      <c r="K120" s="489">
        <v>9</v>
      </c>
      <c r="L120" s="208" t="s">
        <v>561</v>
      </c>
      <c r="M120" s="434" t="s">
        <v>568</v>
      </c>
      <c r="N120" s="181">
        <f t="shared" si="41"/>
        <v>0</v>
      </c>
      <c r="O120" s="182">
        <f t="shared" si="41"/>
        <v>0</v>
      </c>
      <c r="P120" s="182">
        <f t="shared" si="41"/>
        <v>0</v>
      </c>
      <c r="Q120" s="182">
        <f t="shared" si="41"/>
        <v>0</v>
      </c>
      <c r="R120" s="183">
        <f t="shared" si="41"/>
        <v>0</v>
      </c>
    </row>
    <row r="121" spans="2:18" x14ac:dyDescent="0.3">
      <c r="B121" s="489">
        <v>10</v>
      </c>
      <c r="C121" s="157" t="s">
        <v>413</v>
      </c>
      <c r="D121" s="433" t="s">
        <v>569</v>
      </c>
      <c r="E121" s="181">
        <f t="shared" si="40"/>
        <v>0</v>
      </c>
      <c r="F121" s="182">
        <f t="shared" si="40"/>
        <v>0</v>
      </c>
      <c r="G121" s="182">
        <f t="shared" si="40"/>
        <v>0</v>
      </c>
      <c r="H121" s="182">
        <f t="shared" si="40"/>
        <v>0</v>
      </c>
      <c r="I121" s="183">
        <f t="shared" si="40"/>
        <v>0</v>
      </c>
      <c r="K121" s="489">
        <v>10</v>
      </c>
      <c r="L121" s="157" t="s">
        <v>413</v>
      </c>
      <c r="M121" s="433" t="s">
        <v>569</v>
      </c>
      <c r="N121" s="181">
        <f t="shared" si="41"/>
        <v>0</v>
      </c>
      <c r="O121" s="182">
        <f t="shared" si="41"/>
        <v>0</v>
      </c>
      <c r="P121" s="182">
        <f t="shared" si="41"/>
        <v>0</v>
      </c>
      <c r="Q121" s="182">
        <f t="shared" si="41"/>
        <v>0</v>
      </c>
      <c r="R121" s="183">
        <f t="shared" si="41"/>
        <v>0</v>
      </c>
    </row>
    <row r="122" spans="2:18" ht="14.5" thickBot="1" x14ac:dyDescent="0.35">
      <c r="B122" s="490">
        <v>11</v>
      </c>
      <c r="C122" s="217" t="s">
        <v>46</v>
      </c>
      <c r="D122" s="455" t="s">
        <v>568</v>
      </c>
      <c r="E122" s="178">
        <f t="shared" si="40"/>
        <v>0</v>
      </c>
      <c r="F122" s="152">
        <f t="shared" si="40"/>
        <v>0</v>
      </c>
      <c r="G122" s="152">
        <f t="shared" si="40"/>
        <v>0</v>
      </c>
      <c r="H122" s="152">
        <f t="shared" si="40"/>
        <v>0</v>
      </c>
      <c r="I122" s="153">
        <f t="shared" si="40"/>
        <v>0</v>
      </c>
      <c r="K122" s="490">
        <v>11</v>
      </c>
      <c r="L122" s="217" t="s">
        <v>46</v>
      </c>
      <c r="M122" s="455" t="s">
        <v>568</v>
      </c>
      <c r="N122" s="178">
        <f t="shared" si="41"/>
        <v>0</v>
      </c>
      <c r="O122" s="152">
        <f t="shared" si="41"/>
        <v>0</v>
      </c>
      <c r="P122" s="152">
        <f t="shared" si="41"/>
        <v>0</v>
      </c>
      <c r="Q122" s="152">
        <f t="shared" si="41"/>
        <v>0</v>
      </c>
      <c r="R122" s="153">
        <f t="shared" si="41"/>
        <v>0</v>
      </c>
    </row>
    <row r="124" spans="2:18" x14ac:dyDescent="0.3">
      <c r="E124" s="587"/>
    </row>
  </sheetData>
  <sheetProtection algorithmName="SHA-512" hashValue="NToyes0TNaDI9kiBTeS+hrcz9rP/7Qr4p/SpxDX9XINS7RKFcpbV97dK4tlZhgzxWm2y4MhzjjTlcBM2iJO9hQ==" saltValue="sSpkuyeMSWEdBOgyn5V5Zg==" spinCount="100000" sheet="1" formatCells="0" formatColumns="0" formatRows="0"/>
  <mergeCells count="32">
    <mergeCell ref="B79:C81"/>
    <mergeCell ref="B94:C96"/>
    <mergeCell ref="B109:C111"/>
    <mergeCell ref="K4:L6"/>
    <mergeCell ref="N4:R4"/>
    <mergeCell ref="K19:L21"/>
    <mergeCell ref="N19:R19"/>
    <mergeCell ref="K34:L36"/>
    <mergeCell ref="N34:R34"/>
    <mergeCell ref="K49:L51"/>
    <mergeCell ref="E19:I19"/>
    <mergeCell ref="B19:C21"/>
    <mergeCell ref="B34:C36"/>
    <mergeCell ref="B49:C51"/>
    <mergeCell ref="B64:C66"/>
    <mergeCell ref="N49:R49"/>
    <mergeCell ref="K64:L66"/>
    <mergeCell ref="N64:R64"/>
    <mergeCell ref="E79:I79"/>
    <mergeCell ref="E94:I94"/>
    <mergeCell ref="E109:I109"/>
    <mergeCell ref="K79:L81"/>
    <mergeCell ref="N79:R79"/>
    <mergeCell ref="K94:L96"/>
    <mergeCell ref="N94:R94"/>
    <mergeCell ref="K109:L111"/>
    <mergeCell ref="N109:R109"/>
    <mergeCell ref="B4:C6"/>
    <mergeCell ref="E4:I4"/>
    <mergeCell ref="E34:I34"/>
    <mergeCell ref="E49:I49"/>
    <mergeCell ref="E64:I64"/>
  </mergeCells>
  <hyperlinks>
    <hyperlink ref="F2" location="Content!A1" display="&lt;&lt;&lt; Back to ToC" xr:uid="{B8B730D4-81B9-4297-9FE4-C78BC952E2D2}"/>
    <hyperlink ref="O2" location="Content!A1" display="&lt;&lt;&lt; Back to ToC" xr:uid="{422AB548-0D33-490F-83D6-F840D1E1C090}"/>
  </hyperlinks>
  <pageMargins left="0.7" right="0.7" top="0.75" bottom="0.75" header="0.3" footer="0.3"/>
  <pageSetup paperSize="9" scale="50" fitToHeight="0" orientation="portrait" r:id="rId1"/>
  <headerFooter>
    <oddFooter>&amp;C_x000D_&amp;1#&amp;"Calibri"&amp;10&amp;K000000 Classification: Unclassified</oddFooter>
  </headerFooter>
  <rowBreaks count="1" manualBreakCount="1">
    <brk id="33" max="17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44DF-ECA4-4668-BAD0-94E401EB9199}">
  <sheetPr>
    <tabColor rgb="FFFFFF00"/>
  </sheetPr>
  <dimension ref="B1:V522"/>
  <sheetViews>
    <sheetView zoomScale="90" zoomScaleNormal="90" workbookViewId="0">
      <selection activeCell="Z16" sqref="Z16"/>
    </sheetView>
  </sheetViews>
  <sheetFormatPr defaultColWidth="8.7265625" defaultRowHeight="14" outlineLevelCol="1" x14ac:dyDescent="0.3"/>
  <cols>
    <col min="1" max="2" width="4.54296875" style="516" customWidth="1"/>
    <col min="3" max="3" width="1" style="516" customWidth="1"/>
    <col min="4" max="4" width="46.1796875" style="516" customWidth="1"/>
    <col min="5" max="5" width="38.81640625" style="516" hidden="1" customWidth="1" outlineLevel="1"/>
    <col min="6" max="6" width="18.7265625" style="516" hidden="1" customWidth="1" outlineLevel="1"/>
    <col min="7" max="7" width="7.453125" style="516" customWidth="1" collapsed="1"/>
    <col min="8" max="8" width="7.7265625" style="516" customWidth="1"/>
    <col min="9" max="10" width="14.1796875" style="516" customWidth="1"/>
    <col min="11" max="11" width="32.81640625" style="516" bestFit="1" customWidth="1"/>
    <col min="12" max="12" width="35.1796875" style="516" hidden="1" customWidth="1" outlineLevel="1"/>
    <col min="13" max="13" width="22.54296875" style="516" hidden="1" customWidth="1" outlineLevel="1"/>
    <col min="14" max="14" width="7.453125" style="516" customWidth="1" collapsed="1"/>
    <col min="15" max="15" width="7.453125" style="516" customWidth="1"/>
    <col min="16" max="17" width="14.1796875" style="516" customWidth="1"/>
    <col min="18" max="19" width="8.7265625" style="516"/>
    <col min="20" max="20" width="8.7265625" style="516" customWidth="1" outlineLevel="1"/>
    <col min="21" max="21" width="9.7265625" style="516" customWidth="1" outlineLevel="1"/>
    <col min="22" max="22" width="9.81640625" style="516" customWidth="1" outlineLevel="1"/>
    <col min="23" max="16384" width="8.7265625" style="516"/>
  </cols>
  <sheetData>
    <row r="1" spans="2:22" s="19" customFormat="1" x14ac:dyDescent="0.3">
      <c r="B1" s="607" t="s">
        <v>47</v>
      </c>
      <c r="C1" s="608"/>
      <c r="D1" s="608"/>
      <c r="E1" s="608"/>
      <c r="F1" s="515"/>
      <c r="G1" s="515"/>
      <c r="I1" s="515"/>
      <c r="J1" s="515"/>
    </row>
    <row r="2" spans="2:22" s="19" customFormat="1" x14ac:dyDescent="0.3">
      <c r="B2" s="608"/>
      <c r="C2" s="608"/>
      <c r="D2" s="608"/>
      <c r="E2" s="608"/>
      <c r="F2" s="515"/>
      <c r="G2" s="515"/>
      <c r="I2" s="515"/>
      <c r="J2" s="515"/>
    </row>
    <row r="3" spans="2:22" s="19" customFormat="1" x14ac:dyDescent="0.3">
      <c r="B3" s="608"/>
      <c r="C3" s="608"/>
      <c r="D3" s="608"/>
      <c r="E3" s="608"/>
      <c r="F3" s="515"/>
      <c r="G3" s="515"/>
      <c r="I3" s="515"/>
      <c r="J3" s="515"/>
    </row>
    <row r="4" spans="2:22" ht="14.5" thickBot="1" x14ac:dyDescent="0.35">
      <c r="L4" s="517"/>
      <c r="M4" s="517"/>
    </row>
    <row r="5" spans="2:22" ht="56" x14ac:dyDescent="0.3">
      <c r="D5" s="522" t="s">
        <v>87</v>
      </c>
      <c r="E5" s="523" t="s">
        <v>88</v>
      </c>
      <c r="F5" s="524" t="s">
        <v>89</v>
      </c>
      <c r="G5" s="524" t="s">
        <v>90</v>
      </c>
      <c r="H5" s="524" t="s">
        <v>91</v>
      </c>
      <c r="I5" s="524" t="s">
        <v>92</v>
      </c>
      <c r="J5" s="524" t="s">
        <v>93</v>
      </c>
      <c r="K5" s="523" t="s">
        <v>94</v>
      </c>
      <c r="L5" s="523" t="s">
        <v>95</v>
      </c>
      <c r="M5" s="523" t="s">
        <v>96</v>
      </c>
      <c r="N5" s="524" t="s">
        <v>90</v>
      </c>
      <c r="O5" s="524" t="s">
        <v>91</v>
      </c>
      <c r="P5" s="524" t="s">
        <v>92</v>
      </c>
      <c r="Q5" s="524" t="s">
        <v>93</v>
      </c>
      <c r="R5" s="524" t="s">
        <v>97</v>
      </c>
      <c r="S5" s="538" t="s">
        <v>98</v>
      </c>
      <c r="T5" s="524" t="s">
        <v>99</v>
      </c>
      <c r="U5" s="523" t="s">
        <v>100</v>
      </c>
      <c r="V5" s="537" t="s">
        <v>101</v>
      </c>
    </row>
    <row r="6" spans="2:22" x14ac:dyDescent="0.3">
      <c r="D6" s="525"/>
      <c r="S6" s="526"/>
      <c r="V6" s="526"/>
    </row>
    <row r="7" spans="2:22" s="517" customFormat="1" ht="14.5" x14ac:dyDescent="0.35">
      <c r="B7" s="518"/>
      <c r="D7" s="527" t="s">
        <v>102</v>
      </c>
      <c r="E7" s="517" t="str">
        <f>'Statement of profit and loss'!$C$10</f>
        <v>Gross premiums written</v>
      </c>
      <c r="F7" s="517" t="str">
        <f>'Statement of profit and loss'!$E$8</f>
        <v>2024 UY</v>
      </c>
      <c r="G7" s="519">
        <f>INDEX('Statement of profit and loss'!$B$7:$L$38,MATCH(E7,'Statement of profit and loss'!$C$7:$C$38,0),1)</f>
        <v>1</v>
      </c>
      <c r="H7" s="519" t="str">
        <f>HLOOKUP(F7,'Statement of profit and loss'!$B$8:$L$9,2,FALSE)</f>
        <v>A</v>
      </c>
      <c r="I7" s="520">
        <f>INDEX('Statement of profit and loss'!$B$7:$L$38,MATCH('Direct validations'!G7,'Statement of profit and loss'!$B$7:$B$38,0),MATCH('Direct validations'!H7,'Statement of profit and loss'!$B$9:$L$9,0))</f>
        <v>0</v>
      </c>
      <c r="J7" s="520">
        <f>INDEX('Statement of profit and loss'!$B$70:$L$101,MATCH('Direct validations'!G7,'Statement of profit and loss'!$B$70:$B$101,0),MATCH('Direct validations'!H7,'Statement of profit and loss'!$B$72:$L$72,0))</f>
        <v>0</v>
      </c>
      <c r="K7" s="528" t="s">
        <v>103</v>
      </c>
      <c r="L7" s="517" t="str">
        <f>'Analysis of underwriting re'!$C$23</f>
        <v>Total</v>
      </c>
      <c r="M7" s="517" t="str">
        <f>'Analysis of underwriting re'!$D$5</f>
        <v>Gross premiums written</v>
      </c>
      <c r="N7" s="519">
        <f>INDEX('Analysis of underwriting re'!$B$4:$C$23,MATCH('Direct validations'!L7,'Analysis of underwriting re'!$C$4:$C$23,0),1)</f>
        <v>14</v>
      </c>
      <c r="O7" s="519" t="str">
        <f>HLOOKUP(M7,'Analysis of underwriting re'!$B$5:$I$7,3,FALSE)</f>
        <v>A</v>
      </c>
      <c r="P7" s="520">
        <f>INDEX('Analysis of underwriting re'!$B$4:$I$23,MATCH('Direct validations'!N7,'Analysis of underwriting re'!$B$4:$B$23,0),MATCH('Direct validations'!O7,'Analysis of underwriting re'!$B$7:$I$7,0))</f>
        <v>0</v>
      </c>
      <c r="Q7" s="520">
        <f>INDEX('Analysis of underwriting re'!$K$4:$R$23,MATCH('Direct validations'!N7,'Analysis of underwriting re'!$K$4:$K$23,0),MATCH('Direct validations'!O7,'Analysis of underwriting re'!$K$7:$R$7,0))</f>
        <v>0</v>
      </c>
      <c r="R7" s="517" t="str">
        <f>IF($T7="No",IF(I7=P7,"Pass","Fail"),IF(I7+P7=0,"Pass","Fail"))</f>
        <v>Pass</v>
      </c>
      <c r="S7" s="529" t="str">
        <f>IF($T7="No",IF(J7=Q7,"Pass","Fail"),IF(J7+Q7=0,"Pass","Fail"))</f>
        <v>Pass</v>
      </c>
      <c r="T7" s="517" t="s">
        <v>16</v>
      </c>
      <c r="U7" s="517">
        <f t="shared" ref="U7:V14" si="0">IF(R7="Pass",0,1)</f>
        <v>0</v>
      </c>
      <c r="V7" s="529">
        <f t="shared" si="0"/>
        <v>0</v>
      </c>
    </row>
    <row r="8" spans="2:22" s="517" customFormat="1" ht="14.5" x14ac:dyDescent="0.35">
      <c r="D8" s="527" t="s">
        <v>102</v>
      </c>
      <c r="E8" s="517" t="str">
        <f>'Statement of profit and loss'!$C$10</f>
        <v>Gross premiums written</v>
      </c>
      <c r="F8" s="517" t="str">
        <f>'Statement of profit and loss'!$F$8</f>
        <v>2023 UY</v>
      </c>
      <c r="G8" s="519">
        <f>INDEX('Statement of profit and loss'!$B$7:$L$38,MATCH(E8,'Statement of profit and loss'!$C$7:$C$38,0),1)</f>
        <v>1</v>
      </c>
      <c r="H8" s="519" t="str">
        <f>HLOOKUP(F8,'Statement of profit and loss'!$B$8:$L$9,2,FALSE)</f>
        <v>B</v>
      </c>
      <c r="I8" s="520">
        <f>INDEX('Statement of profit and loss'!$B$7:$L$38,MATCH('Direct validations'!G8,'Statement of profit and loss'!$B$7:$B$38,0),MATCH('Direct validations'!H8,'Statement of profit and loss'!$B$9:$L$9,0))</f>
        <v>0</v>
      </c>
      <c r="J8" s="520">
        <f>INDEX('Statement of profit and loss'!$B$70:$L$101,MATCH('Direct validations'!G8,'Statement of profit and loss'!$B$70:$B$101,0),MATCH('Direct validations'!H8,'Statement of profit and loss'!$B$72:$L$72,0))</f>
        <v>0</v>
      </c>
      <c r="K8" s="528" t="s">
        <v>103</v>
      </c>
      <c r="L8" s="517" t="str">
        <f>'Analysis of underwriting re'!$C$45</f>
        <v>Total</v>
      </c>
      <c r="M8" s="517" t="str">
        <f>'Analysis of underwriting re'!$D$27</f>
        <v>Gross premiums written</v>
      </c>
      <c r="N8" s="519">
        <f>INDEX('Analysis of underwriting re'!$B$26:$C$45,MATCH('Direct validations'!L8,'Analysis of underwriting re'!$C$26:$C$45,0),1)</f>
        <v>14</v>
      </c>
      <c r="O8" s="519" t="str">
        <f>HLOOKUP(M8,'Analysis of underwriting re'!$B$27:$I$29,3,FALSE)</f>
        <v>G</v>
      </c>
      <c r="P8" s="520">
        <f>INDEX('Analysis of underwriting re'!$B$26:$I$45,MATCH('Direct validations'!N8,'Analysis of underwriting re'!$B$26:$B$45,0),MATCH('Direct validations'!O8,'Analysis of underwriting re'!$B$29:$I$29,0))</f>
        <v>0</v>
      </c>
      <c r="Q8" s="520">
        <f>INDEX('Analysis of underwriting re'!$K$26:$R$45,MATCH('Direct validations'!N8,'Analysis of underwriting re'!$K$26:$K$45,0),MATCH('Direct validations'!O8,'Analysis of underwriting re'!$K$29:$R$29,0))</f>
        <v>0</v>
      </c>
      <c r="R8" s="517" t="str">
        <f t="shared" ref="R8:R14" si="1">IF($T8="No",IF(I8=P8,"Pass","Fail"),IF(I8+P8=0,"Pass","Fail"))</f>
        <v>Pass</v>
      </c>
      <c r="S8" s="529" t="str">
        <f t="shared" ref="S8:S14" si="2">IF($T8="No",IF(J8=Q8,"Pass","Fail"),IF(J8+Q8=0,"Pass","Fail"))</f>
        <v>Pass</v>
      </c>
      <c r="T8" s="517" t="s">
        <v>16</v>
      </c>
      <c r="U8" s="517">
        <f t="shared" si="0"/>
        <v>0</v>
      </c>
      <c r="V8" s="529">
        <f t="shared" si="0"/>
        <v>0</v>
      </c>
    </row>
    <row r="9" spans="2:22" s="517" customFormat="1" ht="14.5" x14ac:dyDescent="0.35">
      <c r="D9" s="527" t="s">
        <v>102</v>
      </c>
      <c r="E9" s="517" t="str">
        <f>'Statement of profit and loss'!$C$10</f>
        <v>Gross premiums written</v>
      </c>
      <c r="F9" s="517" t="str">
        <f>'Statement of profit and loss'!$G$8</f>
        <v>2022 UY</v>
      </c>
      <c r="G9" s="519">
        <f>INDEX('Statement of profit and loss'!$B$7:$L$38,MATCH(E9,'Statement of profit and loss'!$C$7:$C$38,0),1)</f>
        <v>1</v>
      </c>
      <c r="H9" s="519" t="str">
        <f>HLOOKUP(F9,'Statement of profit and loss'!$B$8:$L$9,2,FALSE)</f>
        <v>C</v>
      </c>
      <c r="I9" s="520">
        <f>INDEX('Statement of profit and loss'!$B$7:$L$38,MATCH('Direct validations'!G9,'Statement of profit and loss'!$B$7:$B$38,0),MATCH('Direct validations'!H9,'Statement of profit and loss'!$B$9:$L$9,0))</f>
        <v>0</v>
      </c>
      <c r="J9" s="520">
        <f>INDEX('Statement of profit and loss'!$B$70:$L$101,MATCH('Direct validations'!G9,'Statement of profit and loss'!$B$70:$B$101,0),MATCH('Direct validations'!H9,'Statement of profit and loss'!$B$72:$L$72,0))</f>
        <v>0</v>
      </c>
      <c r="K9" s="528" t="s">
        <v>103</v>
      </c>
      <c r="L9" s="517" t="str">
        <f>'Analysis of underwriting re'!$C$66</f>
        <v>Total</v>
      </c>
      <c r="M9" s="517" t="str">
        <f>'Analysis of underwriting re'!$D$48</f>
        <v>Gross premiums written</v>
      </c>
      <c r="N9" s="519">
        <f>INDEX('Analysis of underwriting re'!$B$47:$C$66,MATCH('Direct validations'!L9,'Analysis of underwriting re'!$C$47:$C$66,0),1)</f>
        <v>14</v>
      </c>
      <c r="O9" s="519" t="str">
        <f>HLOOKUP(M9,'Analysis of underwriting re'!$B$48:$I$50,3,FALSE)</f>
        <v>M</v>
      </c>
      <c r="P9" s="520">
        <f>INDEX('Analysis of underwriting re'!$B$47:$I$66,MATCH('Direct validations'!N9,'Analysis of underwriting re'!$B$47:$B$66,0),MATCH('Direct validations'!O9,'Analysis of underwriting re'!$B$50:$I$50,0))</f>
        <v>0</v>
      </c>
      <c r="Q9" s="520">
        <f>INDEX('Analysis of underwriting re'!$K$47:$R$66,MATCH('Direct validations'!N9,'Analysis of underwriting re'!$K$47:$K$66,0),MATCH('Direct validations'!O9,'Analysis of underwriting re'!$K$50:$R$50,0))</f>
        <v>0</v>
      </c>
      <c r="R9" s="517" t="str">
        <f t="shared" si="1"/>
        <v>Pass</v>
      </c>
      <c r="S9" s="529" t="str">
        <f t="shared" si="2"/>
        <v>Pass</v>
      </c>
      <c r="T9" s="517" t="s">
        <v>16</v>
      </c>
      <c r="U9" s="517">
        <f t="shared" si="0"/>
        <v>0</v>
      </c>
      <c r="V9" s="529">
        <f t="shared" si="0"/>
        <v>0</v>
      </c>
    </row>
    <row r="10" spans="2:22" s="517" customFormat="1" ht="14.5" x14ac:dyDescent="0.35">
      <c r="D10" s="527" t="s">
        <v>102</v>
      </c>
      <c r="E10" s="517" t="str">
        <f>'Statement of profit and loss'!$C$10</f>
        <v>Gross premiums written</v>
      </c>
      <c r="F10" s="517" t="str">
        <f>'Statement of profit and loss'!$H$8</f>
        <v>2021 UY</v>
      </c>
      <c r="G10" s="519">
        <f>INDEX('Statement of profit and loss'!$B$7:$L$38,MATCH(E10,'Statement of profit and loss'!$C$7:$C$38,0),1)</f>
        <v>1</v>
      </c>
      <c r="H10" s="519" t="str">
        <f>HLOOKUP(F10,'Statement of profit and loss'!$B$8:$L$9,2,FALSE)</f>
        <v>D</v>
      </c>
      <c r="I10" s="520">
        <f>INDEX('Statement of profit and loss'!$B$7:$L$38,MATCH('Direct validations'!G10,'Statement of profit and loss'!$B$7:$B$38,0),MATCH('Direct validations'!H10,'Statement of profit and loss'!$B$9:$L$9,0))</f>
        <v>0</v>
      </c>
      <c r="J10" s="520">
        <f>INDEX('Statement of profit and loss'!$B$70:$L$101,MATCH('Direct validations'!G10,'Statement of profit and loss'!$B$70:$B$101,0),MATCH('Direct validations'!H10,'Statement of profit and loss'!$B$72:$L$72,0))</f>
        <v>0</v>
      </c>
      <c r="K10" s="528" t="s">
        <v>103</v>
      </c>
      <c r="L10" s="517" t="str">
        <f>'Analysis of underwriting re'!$C$87</f>
        <v>Total</v>
      </c>
      <c r="M10" s="517" t="str">
        <f>'Analysis of underwriting re'!$D$69</f>
        <v>Gross premiums written</v>
      </c>
      <c r="N10" s="519">
        <f>INDEX('Analysis of underwriting re'!$B$68:$C$87,MATCH('Direct validations'!L10,'Analysis of underwriting re'!$C$68:$C$87,0),1)</f>
        <v>14</v>
      </c>
      <c r="O10" s="519" t="str">
        <f>HLOOKUP(M10,'Analysis of underwriting re'!$B$69:$II$71,3,FALSE)</f>
        <v>S</v>
      </c>
      <c r="P10" s="520">
        <f>INDEX('Analysis of underwriting re'!$B$68:$I$87,MATCH('Direct validations'!N10,'Analysis of underwriting re'!$B$68:$B$87,0),MATCH('Direct validations'!O10,'Analysis of underwriting re'!$B$71:$I$71,0))</f>
        <v>0</v>
      </c>
      <c r="Q10" s="520">
        <f>INDEX('Analysis of underwriting re'!$K$68:$R$87,MATCH('Direct validations'!N10,'Analysis of underwriting re'!$K$68:$K$87,0),MATCH('Direct validations'!O10,'Analysis of underwriting re'!$K$71:$R$71,0))</f>
        <v>0</v>
      </c>
      <c r="R10" s="517" t="str">
        <f t="shared" si="1"/>
        <v>Pass</v>
      </c>
      <c r="S10" s="529" t="str">
        <f t="shared" si="2"/>
        <v>Pass</v>
      </c>
      <c r="T10" s="517" t="s">
        <v>16</v>
      </c>
      <c r="U10" s="517">
        <f t="shared" si="0"/>
        <v>0</v>
      </c>
      <c r="V10" s="529">
        <f t="shared" si="0"/>
        <v>0</v>
      </c>
    </row>
    <row r="11" spans="2:22" s="517" customFormat="1" ht="14.5" x14ac:dyDescent="0.35">
      <c r="D11" s="527" t="s">
        <v>102</v>
      </c>
      <c r="E11" s="517" t="str">
        <f>'Statement of profit and loss'!$C$10</f>
        <v>Gross premiums written</v>
      </c>
      <c r="F11" s="517" t="str">
        <f>'Statement of profit and loss'!$I$8</f>
        <v>2020 UY</v>
      </c>
      <c r="G11" s="519">
        <f>INDEX('Statement of profit and loss'!$B$7:$L$38,MATCH(E11,'Statement of profit and loss'!$C$7:$C$38,0),1)</f>
        <v>1</v>
      </c>
      <c r="H11" s="519" t="str">
        <f>HLOOKUP(F11,'Statement of profit and loss'!$B$8:$L$9,2,FALSE)</f>
        <v>E</v>
      </c>
      <c r="I11" s="520">
        <f>INDEX('Statement of profit and loss'!$B$7:$L$38,MATCH('Direct validations'!G11,'Statement of profit and loss'!$B$7:$B$38,0),MATCH('Direct validations'!H11,'Statement of profit and loss'!$B$9:$L$9,0))</f>
        <v>0</v>
      </c>
      <c r="J11" s="520">
        <f>INDEX('Statement of profit and loss'!$B$70:$L$101,MATCH('Direct validations'!G11,'Statement of profit and loss'!$B$70:$B$101,0),MATCH('Direct validations'!H11,'Statement of profit and loss'!$B$72:$L$72,0))</f>
        <v>0</v>
      </c>
      <c r="K11" s="528" t="s">
        <v>103</v>
      </c>
      <c r="L11" s="517" t="str">
        <f>'Analysis of underwriting re'!$C$109</f>
        <v>Total</v>
      </c>
      <c r="M11" s="517" t="str">
        <f>'Analysis of underwriting re'!$D$91</f>
        <v>Gross premiums written</v>
      </c>
      <c r="N11" s="519">
        <f>INDEX('Analysis of underwriting re'!$B$90:$C$109,MATCH('Direct validations'!L11,'Analysis of underwriting re'!$C$90:$C$109,0),1)</f>
        <v>14</v>
      </c>
      <c r="O11" s="519" t="str">
        <f>HLOOKUP(M11,'Analysis of underwriting re'!$B$91:$I$93,3,FALSE)</f>
        <v>Y</v>
      </c>
      <c r="P11" s="520">
        <f>INDEX('Analysis of underwriting re'!$B$90:$I$109,MATCH('Direct validations'!N11,'Analysis of underwriting re'!$B$90:$B$109,0),MATCH('Direct validations'!O11,'Analysis of underwriting re'!$B$93:$I$93,0))</f>
        <v>0</v>
      </c>
      <c r="Q11" s="520">
        <f>INDEX('Analysis of underwriting re'!$K$90:$R$109,MATCH('Direct validations'!N11,'Analysis of underwriting re'!$K$90:$K$109,0),MATCH('Direct validations'!O11,'Analysis of underwriting re'!$K$93:$R$93,0))</f>
        <v>0</v>
      </c>
      <c r="R11" s="517" t="str">
        <f t="shared" si="1"/>
        <v>Pass</v>
      </c>
      <c r="S11" s="529" t="str">
        <f t="shared" si="2"/>
        <v>Pass</v>
      </c>
      <c r="T11" s="517" t="s">
        <v>16</v>
      </c>
      <c r="U11" s="517">
        <f t="shared" si="0"/>
        <v>0</v>
      </c>
      <c r="V11" s="529">
        <f t="shared" si="0"/>
        <v>0</v>
      </c>
    </row>
    <row r="12" spans="2:22" s="517" customFormat="1" ht="14.5" x14ac:dyDescent="0.35">
      <c r="D12" s="527" t="s">
        <v>102</v>
      </c>
      <c r="E12" s="517" t="str">
        <f>'Statement of profit and loss'!$C$10</f>
        <v>Gross premiums written</v>
      </c>
      <c r="F12" s="517" t="str">
        <f>'Statement of profit and loss'!$J$8</f>
        <v>2019 UY</v>
      </c>
      <c r="G12" s="519">
        <f>INDEX('Statement of profit and loss'!$B$7:$L$38,MATCH(E12,'Statement of profit and loss'!$C$7:$C$38,0),1)</f>
        <v>1</v>
      </c>
      <c r="H12" s="519" t="str">
        <f>HLOOKUP(F12,'Statement of profit and loss'!$B$8:$L$9,2,FALSE)</f>
        <v>F</v>
      </c>
      <c r="I12" s="520">
        <f>INDEX('Statement of profit and loss'!$B$7:$L$38,MATCH('Direct validations'!G12,'Statement of profit and loss'!$B$7:$B$38,0),MATCH('Direct validations'!H12,'Statement of profit and loss'!$B$9:$L$9,0))</f>
        <v>0</v>
      </c>
      <c r="J12" s="520">
        <f>INDEX('Statement of profit and loss'!$B$70:$L$101,MATCH('Direct validations'!G12,'Statement of profit and loss'!$B$70:$B$101,0),MATCH('Direct validations'!H12,'Statement of profit and loss'!$B$72:$L$72,0))</f>
        <v>0</v>
      </c>
      <c r="K12" s="528" t="s">
        <v>103</v>
      </c>
      <c r="L12" s="517" t="str">
        <f>'Analysis of underwriting re'!$C$130</f>
        <v>Total</v>
      </c>
      <c r="M12" s="517" t="str">
        <f>'Analysis of underwriting re'!$D$112</f>
        <v>Gross premiums written</v>
      </c>
      <c r="N12" s="519">
        <f>INDEX('Analysis of underwriting re'!$B$111:$C$130,MATCH('Direct validations'!L12,'Analysis of underwriting re'!$C$111:$C$130,0),1)</f>
        <v>14</v>
      </c>
      <c r="O12" s="519" t="str">
        <f>HLOOKUP(M12,'Analysis of underwriting re'!$B$112:$I$114,3,FALSE)</f>
        <v>AE</v>
      </c>
      <c r="P12" s="520">
        <f>INDEX('Analysis of underwriting re'!$B$111:$I$130,MATCH('Direct validations'!N12,'Analysis of underwriting re'!$B$111:$B$130,0),MATCH('Direct validations'!O12,'Analysis of underwriting re'!$B$114:$I$114,0))</f>
        <v>0</v>
      </c>
      <c r="Q12" s="520">
        <f>INDEX('Analysis of underwriting re'!$K$111:$R$130,MATCH('Direct validations'!N12,'Analysis of underwriting re'!$K$111:$K$130,0),MATCH('Direct validations'!O12,'Analysis of underwriting re'!$K$114:$R$114,0))</f>
        <v>0</v>
      </c>
      <c r="R12" s="517" t="str">
        <f t="shared" si="1"/>
        <v>Pass</v>
      </c>
      <c r="S12" s="529" t="str">
        <f t="shared" si="2"/>
        <v>Pass</v>
      </c>
      <c r="T12" s="517" t="s">
        <v>16</v>
      </c>
      <c r="U12" s="517">
        <f t="shared" si="0"/>
        <v>0</v>
      </c>
      <c r="V12" s="529">
        <f t="shared" si="0"/>
        <v>0</v>
      </c>
    </row>
    <row r="13" spans="2:22" s="517" customFormat="1" ht="14.5" x14ac:dyDescent="0.35">
      <c r="D13" s="527" t="s">
        <v>102</v>
      </c>
      <c r="E13" s="517" t="str">
        <f>'Statement of profit and loss'!$C$10</f>
        <v>Gross premiums written</v>
      </c>
      <c r="F13" s="517" t="str">
        <f>'Statement of profit and loss'!$K$8</f>
        <v>2018 UY</v>
      </c>
      <c r="G13" s="519">
        <f>INDEX('Statement of profit and loss'!$B$7:$L$38,MATCH(E13,'Statement of profit and loss'!$C$7:$C$38,0),1)</f>
        <v>1</v>
      </c>
      <c r="H13" s="519" t="str">
        <f>HLOOKUP(F13,'Statement of profit and loss'!$B$8:$L$9,2,FALSE)</f>
        <v>G</v>
      </c>
      <c r="I13" s="520">
        <f>INDEX('Statement of profit and loss'!$B$7:$L$38,MATCH('Direct validations'!G13,'Statement of profit and loss'!$B$7:$B$38,0),MATCH('Direct validations'!H13,'Statement of profit and loss'!$B$9:$L$9,0))</f>
        <v>0</v>
      </c>
      <c r="J13" s="520">
        <f>INDEX('Statement of profit and loss'!$B$70:$L$101,MATCH('Direct validations'!G13,'Statement of profit and loss'!$B$70:$B$101,0),MATCH('Direct validations'!H13,'Statement of profit and loss'!$B$72:$L$72,0))</f>
        <v>0</v>
      </c>
      <c r="K13" s="528" t="s">
        <v>103</v>
      </c>
      <c r="L13" s="517" t="str">
        <f>'Analysis of underwriting re'!$C$151</f>
        <v>Total</v>
      </c>
      <c r="M13" s="517" t="str">
        <f>'Analysis of underwriting re'!$D$133</f>
        <v>Gross premiums written</v>
      </c>
      <c r="N13" s="519">
        <f>INDEX('Analysis of underwriting re'!$B$132:$C$151,MATCH('Direct validations'!L13,'Analysis of underwriting re'!$C$132:$C$151,0),1)</f>
        <v>14</v>
      </c>
      <c r="O13" s="519" t="str">
        <f>HLOOKUP(M13,'Analysis of underwriting re'!$B$133:$I$135,3,FALSE)</f>
        <v>AK</v>
      </c>
      <c r="P13" s="520">
        <f>INDEX('Analysis of underwriting re'!$B$132:$I$151,MATCH('Direct validations'!N13,'Analysis of underwriting re'!$B$132:$B$151,0),MATCH('Direct validations'!O13,'Analysis of underwriting re'!$B$135:$I$135,0))</f>
        <v>0</v>
      </c>
      <c r="Q13" s="520">
        <f>INDEX('Analysis of underwriting re'!$K$132:$R$151,MATCH('Direct validations'!N13,'Analysis of underwriting re'!$K$132:$K$151,0),MATCH('Direct validations'!O13,'Analysis of underwriting re'!$K$135:$R$135,0))</f>
        <v>0</v>
      </c>
      <c r="R13" s="517" t="str">
        <f t="shared" si="1"/>
        <v>Pass</v>
      </c>
      <c r="S13" s="529" t="str">
        <f t="shared" si="2"/>
        <v>Pass</v>
      </c>
      <c r="T13" s="517" t="s">
        <v>16</v>
      </c>
      <c r="U13" s="517">
        <f t="shared" si="0"/>
        <v>0</v>
      </c>
      <c r="V13" s="529">
        <f t="shared" si="0"/>
        <v>0</v>
      </c>
    </row>
    <row r="14" spans="2:22" s="517" customFormat="1" ht="14.5" x14ac:dyDescent="0.35">
      <c r="D14" s="527" t="s">
        <v>102</v>
      </c>
      <c r="E14" s="517" t="str">
        <f>'Statement of profit and loss'!$C$10</f>
        <v>Gross premiums written</v>
      </c>
      <c r="F14" s="517" t="str">
        <f>'Statement of profit and loss'!$L$8</f>
        <v>Total</v>
      </c>
      <c r="G14" s="519">
        <f>INDEX('Statement of profit and loss'!$B$7:$L$38,MATCH(E14,'Statement of profit and loss'!$C$7:$C$38,0),1)</f>
        <v>1</v>
      </c>
      <c r="H14" s="519" t="str">
        <f>HLOOKUP(F14,'Statement of profit and loss'!$B$8:$L$9,2,FALSE)</f>
        <v>H</v>
      </c>
      <c r="I14" s="520">
        <f>INDEX('Statement of profit and loss'!$B$7:$L$38,MATCH('Direct validations'!G14,'Statement of profit and loss'!$B$7:$B$38,0),MATCH('Direct validations'!H14,'Statement of profit and loss'!$B$9:$L$9,0))</f>
        <v>0</v>
      </c>
      <c r="J14" s="520">
        <f>INDEX('Statement of profit and loss'!$B$70:$L$101,MATCH('Direct validations'!G14,'Statement of profit and loss'!$B$70:$B$101,0),MATCH('Direct validations'!H14,'Statement of profit and loss'!$B$72:$L$72,0))</f>
        <v>0</v>
      </c>
      <c r="K14" s="528" t="s">
        <v>103</v>
      </c>
      <c r="L14" s="517" t="str">
        <f>'Analysis of underwriting re'!$C$172</f>
        <v>Total</v>
      </c>
      <c r="M14" s="517" t="str">
        <f>'Analysis of underwriting re'!$D$154</f>
        <v>Gross premiums written</v>
      </c>
      <c r="N14" s="519">
        <f>INDEX('Analysis of underwriting re'!$B$153:$C$172,MATCH('Direct validations'!L14,'Analysis of underwriting re'!$C$153:$C$172,0),1)</f>
        <v>14</v>
      </c>
      <c r="O14" s="519" t="str">
        <f>HLOOKUP(M14,'Analysis of underwriting re'!$B$154:$I$156,3,FALSE)</f>
        <v>AQ</v>
      </c>
      <c r="P14" s="520">
        <f>INDEX('Analysis of underwriting re'!$B$153:$I$172,MATCH('Direct validations'!N14,'Analysis of underwriting re'!$B$153:$B$172,0),MATCH('Direct validations'!O14,'Analysis of underwriting re'!$B$156:$I$156,0))</f>
        <v>0</v>
      </c>
      <c r="Q14" s="520">
        <f>INDEX('Analysis of underwriting re'!$K$153:$R$172,MATCH('Direct validations'!N14,'Analysis of underwriting re'!$K$153:$K$172,0),MATCH('Direct validations'!O14,'Analysis of underwriting re'!$K$156:$R$156,0))</f>
        <v>0</v>
      </c>
      <c r="R14" s="517" t="str">
        <f t="shared" si="1"/>
        <v>Pass</v>
      </c>
      <c r="S14" s="529" t="str">
        <f t="shared" si="2"/>
        <v>Pass</v>
      </c>
      <c r="T14" s="517" t="s">
        <v>16</v>
      </c>
      <c r="U14" s="517">
        <f t="shared" si="0"/>
        <v>0</v>
      </c>
      <c r="V14" s="529">
        <f t="shared" si="0"/>
        <v>0</v>
      </c>
    </row>
    <row r="15" spans="2:22" s="517" customFormat="1" ht="12.5" x14ac:dyDescent="0.25">
      <c r="D15" s="530"/>
      <c r="I15" s="520"/>
      <c r="J15" s="520"/>
      <c r="P15" s="520"/>
      <c r="Q15" s="520"/>
      <c r="S15" s="529"/>
      <c r="V15" s="529"/>
    </row>
    <row r="16" spans="2:22" s="517" customFormat="1" ht="14.5" x14ac:dyDescent="0.35">
      <c r="D16" s="527" t="s">
        <v>102</v>
      </c>
      <c r="E16" s="517" t="str">
        <f>'Statement of profit and loss'!$C$36</f>
        <v>Net operating expenses</v>
      </c>
      <c r="F16" s="517" t="str">
        <f>'Statement of profit and loss'!$E$8</f>
        <v>2024 UY</v>
      </c>
      <c r="G16" s="519">
        <f>INDEX('Statement of profit and loss'!$B$7:$L$38,MATCH(E16,'Statement of profit and loss'!$C$7:$C$38,0),1)</f>
        <v>22</v>
      </c>
      <c r="H16" s="519" t="str">
        <f>HLOOKUP(F16,'Statement of profit and loss'!$B$8:$L$9,2,FALSE)</f>
        <v>A</v>
      </c>
      <c r="I16" s="520">
        <f>INDEX('Statement of profit and loss'!$B$7:$L$38,MATCH('Direct validations'!G16,'Statement of profit and loss'!$B$7:$B$38,0),MATCH('Direct validations'!H16,'Statement of profit and loss'!$B$9:$L$9,0))</f>
        <v>0</v>
      </c>
      <c r="J16" s="520">
        <f>INDEX('Statement of profit and loss'!$B$70:$L$101,MATCH('Direct validations'!G16,'Statement of profit and loss'!$B$70:$B$101,0),MATCH('Direct validations'!H16,'Statement of profit and loss'!$B$72:$L$72,0))</f>
        <v>0</v>
      </c>
      <c r="K16" s="528" t="s">
        <v>7</v>
      </c>
      <c r="L16" s="517" t="str">
        <f>'Net operating expenses'!$C$12</f>
        <v>Net operating expenses</v>
      </c>
      <c r="M16" s="517" t="str">
        <f>'Net operating expenses'!$E$4</f>
        <v>2024 UY</v>
      </c>
      <c r="N16" s="519">
        <f>INDEX('Net operating expenses'!$B$4:$C$12,MATCH('Direct validations'!L16,'Net operating expenses'!$C$4:$C$12,0),1)</f>
        <v>7</v>
      </c>
      <c r="O16" s="519" t="str">
        <f>HLOOKUP(M16,'Net operating expenses'!$B$4:$L$5,2,FALSE)</f>
        <v>A</v>
      </c>
      <c r="P16" s="520">
        <f>INDEX('Net operating expenses'!$B$4:$L$12,MATCH('Direct validations'!N16,'Net operating expenses'!$B$4:$B$12,0),MATCH('Direct validations'!O16,'Net operating expenses'!$B$5:$L$5,0))</f>
        <v>0</v>
      </c>
      <c r="Q16" s="520">
        <f>INDEX('Net operating expenses'!$B$28:$L$36,MATCH('Direct validations'!N16,'Net operating expenses'!$B$28:$B$36,0),MATCH('Direct validations'!O16,'Net operating expenses'!$B$29:$L$29,0))</f>
        <v>0</v>
      </c>
      <c r="R16" s="517" t="str">
        <f>IF($T16="No",IF(I16=P16,"Pass","Fail"),IF(I16+P16=0,"Pass","Fail"))</f>
        <v>Pass</v>
      </c>
      <c r="S16" s="529" t="str">
        <f>IF($T16="No",IF(J16=Q16,"Pass","Fail"),IF(J16+Q16=0,"Pass","Fail"))</f>
        <v>Pass</v>
      </c>
      <c r="T16" s="517" t="s">
        <v>104</v>
      </c>
      <c r="U16" s="517">
        <f t="shared" ref="U16:V23" si="3">IF(R16="Pass",0,1)</f>
        <v>0</v>
      </c>
      <c r="V16" s="529">
        <f t="shared" si="3"/>
        <v>0</v>
      </c>
    </row>
    <row r="17" spans="4:22" s="517" customFormat="1" ht="14.5" x14ac:dyDescent="0.35">
      <c r="D17" s="527" t="s">
        <v>102</v>
      </c>
      <c r="E17" s="517" t="str">
        <f>'Statement of profit and loss'!$C$36</f>
        <v>Net operating expenses</v>
      </c>
      <c r="F17" s="517" t="str">
        <f>'Statement of profit and loss'!$F$8</f>
        <v>2023 UY</v>
      </c>
      <c r="G17" s="519">
        <f>INDEX('Statement of profit and loss'!$B$7:$L$38,MATCH(E17,'Statement of profit and loss'!$C$7:$C$38,0),1)</f>
        <v>22</v>
      </c>
      <c r="H17" s="519" t="str">
        <f>HLOOKUP(F17,'Statement of profit and loss'!$B$8:$L$9,2,FALSE)</f>
        <v>B</v>
      </c>
      <c r="I17" s="520">
        <f>INDEX('Statement of profit and loss'!$B$7:$L$38,MATCH('Direct validations'!G17,'Statement of profit and loss'!$B$7:$B$38,0),MATCH('Direct validations'!H17,'Statement of profit and loss'!$B$9:$L$9,0))</f>
        <v>0</v>
      </c>
      <c r="J17" s="520">
        <f>INDEX('Statement of profit and loss'!$B$70:$L$101,MATCH('Direct validations'!G17,'Statement of profit and loss'!$B$70:$B$101,0),MATCH('Direct validations'!H17,'Statement of profit and loss'!$B$72:$L$72,0))</f>
        <v>0</v>
      </c>
      <c r="K17" s="528" t="s">
        <v>7</v>
      </c>
      <c r="L17" s="517" t="str">
        <f>'Net operating expenses'!$C$12</f>
        <v>Net operating expenses</v>
      </c>
      <c r="M17" s="517" t="str">
        <f>'Net operating expenses'!$F$4</f>
        <v>2023 UY</v>
      </c>
      <c r="N17" s="519">
        <f>INDEX('Net operating expenses'!$B$4:$C$12,MATCH('Direct validations'!L17,'Net operating expenses'!$C$4:$C$12,0),1)</f>
        <v>7</v>
      </c>
      <c r="O17" s="519" t="str">
        <f>HLOOKUP(M17,'Net operating expenses'!$B$4:$L$5,2,FALSE)</f>
        <v>B</v>
      </c>
      <c r="P17" s="520">
        <f>INDEX('Net operating expenses'!$B$4:$L$12,MATCH('Direct validations'!N17,'Net operating expenses'!$B$4:$B$12,0),MATCH('Direct validations'!O17,'Net operating expenses'!$B$5:$L$5,0))</f>
        <v>0</v>
      </c>
      <c r="Q17" s="520">
        <f>INDEX('Net operating expenses'!$B$28:$L$36,MATCH('Direct validations'!N17,'Net operating expenses'!$B$28:$B$36,0),MATCH('Direct validations'!O17,'Net operating expenses'!$B$29:$L$29,0))</f>
        <v>0</v>
      </c>
      <c r="R17" s="517" t="str">
        <f t="shared" ref="R17:R23" si="4">IF($T17="No",IF(I17=P17,"Pass","Fail"),IF(I17+P17=0,"Pass","Fail"))</f>
        <v>Pass</v>
      </c>
      <c r="S17" s="529" t="str">
        <f t="shared" ref="S17:S23" si="5">IF($T17="No",IF(J17=Q17,"Pass","Fail"),IF(J17+Q17=0,"Pass","Fail"))</f>
        <v>Pass</v>
      </c>
      <c r="T17" s="517" t="s">
        <v>104</v>
      </c>
      <c r="U17" s="517">
        <f t="shared" si="3"/>
        <v>0</v>
      </c>
      <c r="V17" s="529">
        <f t="shared" si="3"/>
        <v>0</v>
      </c>
    </row>
    <row r="18" spans="4:22" s="517" customFormat="1" ht="14.5" x14ac:dyDescent="0.35">
      <c r="D18" s="527" t="s">
        <v>102</v>
      </c>
      <c r="E18" s="517" t="str">
        <f>'Statement of profit and loss'!$C$36</f>
        <v>Net operating expenses</v>
      </c>
      <c r="F18" s="517" t="str">
        <f>'Statement of profit and loss'!$G$8</f>
        <v>2022 UY</v>
      </c>
      <c r="G18" s="519">
        <f>INDEX('Statement of profit and loss'!$B$7:$L$38,MATCH(E18,'Statement of profit and loss'!$C$7:$C$38,0),1)</f>
        <v>22</v>
      </c>
      <c r="H18" s="519" t="str">
        <f>HLOOKUP(F18,'Statement of profit and loss'!$B$8:$L$9,2,FALSE)</f>
        <v>C</v>
      </c>
      <c r="I18" s="520">
        <f>INDEX('Statement of profit and loss'!$B$7:$L$38,MATCH('Direct validations'!G18,'Statement of profit and loss'!$B$7:$B$38,0),MATCH('Direct validations'!H18,'Statement of profit and loss'!$B$9:$L$9,0))</f>
        <v>0</v>
      </c>
      <c r="J18" s="520">
        <f>INDEX('Statement of profit and loss'!$B$70:$L$101,MATCH('Direct validations'!G18,'Statement of profit and loss'!$B$70:$B$101,0),MATCH('Direct validations'!H18,'Statement of profit and loss'!$B$72:$L$72,0))</f>
        <v>0</v>
      </c>
      <c r="K18" s="528" t="s">
        <v>7</v>
      </c>
      <c r="L18" s="517" t="str">
        <f>'Net operating expenses'!$C$12</f>
        <v>Net operating expenses</v>
      </c>
      <c r="M18" s="517" t="str">
        <f>'Net operating expenses'!$G$4</f>
        <v>2022 UY</v>
      </c>
      <c r="N18" s="519">
        <f>INDEX('Net operating expenses'!$B$4:$C$12,MATCH('Direct validations'!L18,'Net operating expenses'!$C$4:$C$12,0),1)</f>
        <v>7</v>
      </c>
      <c r="O18" s="519" t="str">
        <f>HLOOKUP(M18,'Net operating expenses'!$B$4:$L$5,2,FALSE)</f>
        <v>C</v>
      </c>
      <c r="P18" s="520">
        <f>INDEX('Net operating expenses'!$B$4:$L$12,MATCH('Direct validations'!N18,'Net operating expenses'!$B$4:$B$12,0),MATCH('Direct validations'!O18,'Net operating expenses'!$B$5:$L$5,0))</f>
        <v>0</v>
      </c>
      <c r="Q18" s="520">
        <f>INDEX('Net operating expenses'!$B$28:$L$36,MATCH('Direct validations'!N18,'Net operating expenses'!$B$28:$B$36,0),MATCH('Direct validations'!O18,'Net operating expenses'!$B$29:$L$29,0))</f>
        <v>0</v>
      </c>
      <c r="R18" s="517" t="str">
        <f t="shared" si="4"/>
        <v>Pass</v>
      </c>
      <c r="S18" s="529" t="str">
        <f t="shared" si="5"/>
        <v>Pass</v>
      </c>
      <c r="T18" s="517" t="s">
        <v>104</v>
      </c>
      <c r="U18" s="517">
        <f t="shared" si="3"/>
        <v>0</v>
      </c>
      <c r="V18" s="529">
        <f t="shared" si="3"/>
        <v>0</v>
      </c>
    </row>
    <row r="19" spans="4:22" s="517" customFormat="1" ht="14.5" x14ac:dyDescent="0.35">
      <c r="D19" s="527" t="s">
        <v>102</v>
      </c>
      <c r="E19" s="517" t="str">
        <f>'Statement of profit and loss'!$C$36</f>
        <v>Net operating expenses</v>
      </c>
      <c r="F19" s="517" t="str">
        <f>'Statement of profit and loss'!$H$8</f>
        <v>2021 UY</v>
      </c>
      <c r="G19" s="519">
        <f>INDEX('Statement of profit and loss'!$B$7:$L$38,MATCH(E19,'Statement of profit and loss'!$C$7:$C$38,0),1)</f>
        <v>22</v>
      </c>
      <c r="H19" s="519" t="str">
        <f>HLOOKUP(F19,'Statement of profit and loss'!$B$8:$L$9,2,FALSE)</f>
        <v>D</v>
      </c>
      <c r="I19" s="520">
        <f>INDEX('Statement of profit and loss'!$B$7:$L$38,MATCH('Direct validations'!G19,'Statement of profit and loss'!$B$7:$B$38,0),MATCH('Direct validations'!H19,'Statement of profit and loss'!$B$9:$L$9,0))</f>
        <v>0</v>
      </c>
      <c r="J19" s="520">
        <f>INDEX('Statement of profit and loss'!$B$70:$L$101,MATCH('Direct validations'!G19,'Statement of profit and loss'!$B$70:$B$101,0),MATCH('Direct validations'!H19,'Statement of profit and loss'!$B$72:$L$72,0))</f>
        <v>0</v>
      </c>
      <c r="K19" s="528" t="s">
        <v>7</v>
      </c>
      <c r="L19" s="517" t="str">
        <f>'Net operating expenses'!$C$12</f>
        <v>Net operating expenses</v>
      </c>
      <c r="M19" s="517" t="str">
        <f>'Net operating expenses'!$H$4</f>
        <v>2021 UY</v>
      </c>
      <c r="N19" s="519">
        <f>INDEX('Net operating expenses'!$B$4:$C$12,MATCH('Direct validations'!L19,'Net operating expenses'!$C$4:$C$12,0),1)</f>
        <v>7</v>
      </c>
      <c r="O19" s="519" t="str">
        <f>HLOOKUP(M19,'Net operating expenses'!$B$4:$L$5,2,FALSE)</f>
        <v>D</v>
      </c>
      <c r="P19" s="520">
        <f>INDEX('Net operating expenses'!$B$4:$L$12,MATCH('Direct validations'!N19,'Net operating expenses'!$B$4:$B$12,0),MATCH('Direct validations'!O19,'Net operating expenses'!$B$5:$L$5,0))</f>
        <v>0</v>
      </c>
      <c r="Q19" s="520">
        <f>INDEX('Net operating expenses'!$B$28:$L$36,MATCH('Direct validations'!N19,'Net operating expenses'!$B$28:$B$36,0),MATCH('Direct validations'!O19,'Net operating expenses'!$B$29:$L$29,0))</f>
        <v>0</v>
      </c>
      <c r="R19" s="517" t="str">
        <f t="shared" si="4"/>
        <v>Pass</v>
      </c>
      <c r="S19" s="529" t="str">
        <f t="shared" si="5"/>
        <v>Pass</v>
      </c>
      <c r="T19" s="517" t="s">
        <v>104</v>
      </c>
      <c r="U19" s="517">
        <f t="shared" si="3"/>
        <v>0</v>
      </c>
      <c r="V19" s="529">
        <f t="shared" si="3"/>
        <v>0</v>
      </c>
    </row>
    <row r="20" spans="4:22" s="517" customFormat="1" ht="14.5" x14ac:dyDescent="0.35">
      <c r="D20" s="527" t="s">
        <v>102</v>
      </c>
      <c r="E20" s="517" t="str">
        <f>'Statement of profit and loss'!$C$36</f>
        <v>Net operating expenses</v>
      </c>
      <c r="F20" s="517" t="str">
        <f>'Statement of profit and loss'!$I$8</f>
        <v>2020 UY</v>
      </c>
      <c r="G20" s="519">
        <f>INDEX('Statement of profit and loss'!$B$7:$L$38,MATCH(E20,'Statement of profit and loss'!$C$7:$C$38,0),1)</f>
        <v>22</v>
      </c>
      <c r="H20" s="519" t="str">
        <f>HLOOKUP(F20,'Statement of profit and loss'!$B$8:$L$9,2,FALSE)</f>
        <v>E</v>
      </c>
      <c r="I20" s="520">
        <f>INDEX('Statement of profit and loss'!$B$7:$L$38,MATCH('Direct validations'!G20,'Statement of profit and loss'!$B$7:$B$38,0),MATCH('Direct validations'!H20,'Statement of profit and loss'!$B$9:$L$9,0))</f>
        <v>0</v>
      </c>
      <c r="J20" s="520">
        <f>INDEX('Statement of profit and loss'!$B$70:$L$101,MATCH('Direct validations'!G20,'Statement of profit and loss'!$B$70:$B$101,0),MATCH('Direct validations'!H20,'Statement of profit and loss'!$B$72:$L$72,0))</f>
        <v>0</v>
      </c>
      <c r="K20" s="528" t="s">
        <v>7</v>
      </c>
      <c r="L20" s="517" t="str">
        <f>'Net operating expenses'!$C$12</f>
        <v>Net operating expenses</v>
      </c>
      <c r="M20" s="517" t="str">
        <f>'Net operating expenses'!$I$4</f>
        <v>2020 UY</v>
      </c>
      <c r="N20" s="519">
        <f>INDEX('Net operating expenses'!$B$4:$C$12,MATCH('Direct validations'!L20,'Net operating expenses'!$C$4:$C$12,0),1)</f>
        <v>7</v>
      </c>
      <c r="O20" s="519" t="str">
        <f>HLOOKUP(M20,'Net operating expenses'!$B$4:$L$5,2,FALSE)</f>
        <v>E</v>
      </c>
      <c r="P20" s="520">
        <f>INDEX('Net operating expenses'!$B$4:$L$12,MATCH('Direct validations'!N20,'Net operating expenses'!$B$4:$B$12,0),MATCH('Direct validations'!O20,'Net operating expenses'!$B$5:$L$5,0))</f>
        <v>0</v>
      </c>
      <c r="Q20" s="520">
        <f>INDEX('Net operating expenses'!$B$28:$L$36,MATCH('Direct validations'!N20,'Net operating expenses'!$B$28:$B$36,0),MATCH('Direct validations'!O20,'Net operating expenses'!$B$29:$L$29,0))</f>
        <v>0</v>
      </c>
      <c r="R20" s="517" t="str">
        <f t="shared" si="4"/>
        <v>Pass</v>
      </c>
      <c r="S20" s="529" t="str">
        <f t="shared" si="5"/>
        <v>Pass</v>
      </c>
      <c r="T20" s="517" t="s">
        <v>104</v>
      </c>
      <c r="U20" s="517">
        <f t="shared" si="3"/>
        <v>0</v>
      </c>
      <c r="V20" s="529">
        <f t="shared" si="3"/>
        <v>0</v>
      </c>
    </row>
    <row r="21" spans="4:22" s="517" customFormat="1" ht="14.5" x14ac:dyDescent="0.35">
      <c r="D21" s="527" t="s">
        <v>102</v>
      </c>
      <c r="E21" s="517" t="str">
        <f>'Statement of profit and loss'!$C$36</f>
        <v>Net operating expenses</v>
      </c>
      <c r="F21" s="517" t="str">
        <f>'Statement of profit and loss'!$J$8</f>
        <v>2019 UY</v>
      </c>
      <c r="G21" s="519">
        <f>INDEX('Statement of profit and loss'!$B$7:$L$38,MATCH(E21,'Statement of profit and loss'!$C$7:$C$38,0),1)</f>
        <v>22</v>
      </c>
      <c r="H21" s="519" t="str">
        <f>HLOOKUP(F21,'Statement of profit and loss'!$B$8:$L$9,2,FALSE)</f>
        <v>F</v>
      </c>
      <c r="I21" s="520">
        <f>INDEX('Statement of profit and loss'!$B$7:$L$38,MATCH('Direct validations'!G21,'Statement of profit and loss'!$B$7:$B$38,0),MATCH('Direct validations'!H21,'Statement of profit and loss'!$B$9:$L$9,0))</f>
        <v>0</v>
      </c>
      <c r="J21" s="520">
        <f>INDEX('Statement of profit and loss'!$B$70:$L$101,MATCH('Direct validations'!G21,'Statement of profit and loss'!$B$70:$B$101,0),MATCH('Direct validations'!H21,'Statement of profit and loss'!$B$72:$L$72,0))</f>
        <v>0</v>
      </c>
      <c r="K21" s="528" t="s">
        <v>7</v>
      </c>
      <c r="L21" s="517" t="str">
        <f>'Net operating expenses'!$C$12</f>
        <v>Net operating expenses</v>
      </c>
      <c r="M21" s="517" t="str">
        <f>'Net operating expenses'!$J$4</f>
        <v>2019 UY</v>
      </c>
      <c r="N21" s="519">
        <f>INDEX('Net operating expenses'!$B$4:$C$12,MATCH('Direct validations'!L21,'Net operating expenses'!$C$4:$C$12,0),1)</f>
        <v>7</v>
      </c>
      <c r="O21" s="519" t="str">
        <f>HLOOKUP(M21,'Net operating expenses'!$B$4:$L$5,2,FALSE)</f>
        <v>F</v>
      </c>
      <c r="P21" s="520">
        <f>INDEX('Net operating expenses'!$B$4:$L$12,MATCH('Direct validations'!N21,'Net operating expenses'!$B$4:$B$12,0),MATCH('Direct validations'!O21,'Net operating expenses'!$B$5:$L$5,0))</f>
        <v>0</v>
      </c>
      <c r="Q21" s="520">
        <f>INDEX('Net operating expenses'!$B$28:$L$36,MATCH('Direct validations'!N21,'Net operating expenses'!$B$28:$B$36,0),MATCH('Direct validations'!O21,'Net operating expenses'!$B$29:$L$29,0))</f>
        <v>0</v>
      </c>
      <c r="R21" s="517" t="str">
        <f t="shared" si="4"/>
        <v>Pass</v>
      </c>
      <c r="S21" s="529" t="str">
        <f t="shared" si="5"/>
        <v>Pass</v>
      </c>
      <c r="T21" s="517" t="s">
        <v>104</v>
      </c>
      <c r="U21" s="517">
        <f t="shared" si="3"/>
        <v>0</v>
      </c>
      <c r="V21" s="529">
        <f t="shared" si="3"/>
        <v>0</v>
      </c>
    </row>
    <row r="22" spans="4:22" s="517" customFormat="1" ht="14.5" x14ac:dyDescent="0.35">
      <c r="D22" s="527" t="s">
        <v>102</v>
      </c>
      <c r="E22" s="517" t="str">
        <f>'Statement of profit and loss'!$C$36</f>
        <v>Net operating expenses</v>
      </c>
      <c r="F22" s="517" t="str">
        <f>'Statement of profit and loss'!$K$8</f>
        <v>2018 UY</v>
      </c>
      <c r="G22" s="519">
        <f>INDEX('Statement of profit and loss'!$B$7:$L$38,MATCH(E22,'Statement of profit and loss'!$C$7:$C$38,0),1)</f>
        <v>22</v>
      </c>
      <c r="H22" s="519" t="str">
        <f>HLOOKUP(F22,'Statement of profit and loss'!$B$8:$L$9,2,FALSE)</f>
        <v>G</v>
      </c>
      <c r="I22" s="520">
        <f>INDEX('Statement of profit and loss'!$B$7:$L$38,MATCH('Direct validations'!G22,'Statement of profit and loss'!$B$7:$B$38,0),MATCH('Direct validations'!H22,'Statement of profit and loss'!$B$9:$L$9,0))</f>
        <v>0</v>
      </c>
      <c r="J22" s="520">
        <f>INDEX('Statement of profit and loss'!$B$70:$L$101,MATCH('Direct validations'!G22,'Statement of profit and loss'!$B$70:$B$101,0),MATCH('Direct validations'!H22,'Statement of profit and loss'!$B$72:$L$72,0))</f>
        <v>0</v>
      </c>
      <c r="K22" s="528" t="s">
        <v>7</v>
      </c>
      <c r="L22" s="517" t="str">
        <f>'Net operating expenses'!$C$12</f>
        <v>Net operating expenses</v>
      </c>
      <c r="M22" s="517" t="str">
        <f>'Net operating expenses'!$K$4</f>
        <v>2018 UY</v>
      </c>
      <c r="N22" s="519">
        <f>INDEX('Net operating expenses'!$B$4:$C$12,MATCH('Direct validations'!L22,'Net operating expenses'!$C$4:$C$12,0),1)</f>
        <v>7</v>
      </c>
      <c r="O22" s="519" t="str">
        <f>HLOOKUP(M22,'Net operating expenses'!$B$4:$L$5,2,FALSE)</f>
        <v>G</v>
      </c>
      <c r="P22" s="520">
        <f>INDEX('Net operating expenses'!$B$4:$L$12,MATCH('Direct validations'!N22,'Net operating expenses'!$B$4:$B$12,0),MATCH('Direct validations'!O22,'Net operating expenses'!$B$5:$L$5,0))</f>
        <v>0</v>
      </c>
      <c r="Q22" s="520">
        <f>INDEX('Net operating expenses'!$B$28:$L$36,MATCH('Direct validations'!N22,'Net operating expenses'!$B$28:$B$36,0),MATCH('Direct validations'!O22,'Net operating expenses'!$B$29:$L$29,0))</f>
        <v>0</v>
      </c>
      <c r="R22" s="517" t="str">
        <f t="shared" si="4"/>
        <v>Pass</v>
      </c>
      <c r="S22" s="529" t="str">
        <f t="shared" si="5"/>
        <v>Pass</v>
      </c>
      <c r="T22" s="517" t="s">
        <v>104</v>
      </c>
      <c r="U22" s="517">
        <f t="shared" si="3"/>
        <v>0</v>
      </c>
      <c r="V22" s="529">
        <f t="shared" si="3"/>
        <v>0</v>
      </c>
    </row>
    <row r="23" spans="4:22" s="517" customFormat="1" ht="14.5" x14ac:dyDescent="0.35">
      <c r="D23" s="527" t="s">
        <v>102</v>
      </c>
      <c r="E23" s="517" t="str">
        <f>'Statement of profit and loss'!$C$36</f>
        <v>Net operating expenses</v>
      </c>
      <c r="F23" s="517" t="str">
        <f>'Statement of profit and loss'!$L$8</f>
        <v>Total</v>
      </c>
      <c r="G23" s="519">
        <f>INDEX('Statement of profit and loss'!$B$7:$L$38,MATCH(E23,'Statement of profit and loss'!$C$7:$C$38,0),1)</f>
        <v>22</v>
      </c>
      <c r="H23" s="519" t="str">
        <f>HLOOKUP(F23,'Statement of profit and loss'!$B$8:$L$9,2,FALSE)</f>
        <v>H</v>
      </c>
      <c r="I23" s="520">
        <f>INDEX('Statement of profit and loss'!$B$7:$L$38,MATCH('Direct validations'!G23,'Statement of profit and loss'!$B$7:$B$38,0),MATCH('Direct validations'!H23,'Statement of profit and loss'!$B$9:$L$9,0))</f>
        <v>0</v>
      </c>
      <c r="J23" s="520">
        <f>INDEX('Statement of profit and loss'!$B$70:$L$101,MATCH('Direct validations'!G23,'Statement of profit and loss'!$B$70:$B$101,0),MATCH('Direct validations'!H23,'Statement of profit and loss'!$B$72:$L$72,0))</f>
        <v>0</v>
      </c>
      <c r="K23" s="528" t="s">
        <v>7</v>
      </c>
      <c r="L23" s="517" t="str">
        <f>'Net operating expenses'!$C$12</f>
        <v>Net operating expenses</v>
      </c>
      <c r="M23" s="517" t="str">
        <f>'Net operating expenses'!$L$4</f>
        <v>Total</v>
      </c>
      <c r="N23" s="519">
        <f>INDEX('Net operating expenses'!$B$4:$C$12,MATCH('Direct validations'!L23,'Net operating expenses'!$C$4:$C$12,0),1)</f>
        <v>7</v>
      </c>
      <c r="O23" s="519" t="str">
        <f>HLOOKUP(M23,'Net operating expenses'!$B$4:$L$5,2,FALSE)</f>
        <v>H</v>
      </c>
      <c r="P23" s="520">
        <f>INDEX('Net operating expenses'!$B$4:$L$12,MATCH('Direct validations'!N23,'Net operating expenses'!$B$4:$B$12,0),MATCH('Direct validations'!O23,'Net operating expenses'!$B$5:$L$5,0))</f>
        <v>0</v>
      </c>
      <c r="Q23" s="520">
        <f>INDEX('Net operating expenses'!$B$28:$L$36,MATCH('Direct validations'!N23,'Net operating expenses'!$B$28:$B$36,0),MATCH('Direct validations'!O23,'Net operating expenses'!$B$29:$L$29,0))</f>
        <v>0</v>
      </c>
      <c r="R23" s="517" t="str">
        <f t="shared" si="4"/>
        <v>Pass</v>
      </c>
      <c r="S23" s="529" t="str">
        <f t="shared" si="5"/>
        <v>Pass</v>
      </c>
      <c r="T23" s="517" t="s">
        <v>104</v>
      </c>
      <c r="U23" s="517">
        <f t="shared" si="3"/>
        <v>0</v>
      </c>
      <c r="V23" s="529">
        <f t="shared" si="3"/>
        <v>0</v>
      </c>
    </row>
    <row r="24" spans="4:22" s="517" customFormat="1" ht="12.5" x14ac:dyDescent="0.25">
      <c r="D24" s="530"/>
      <c r="I24" s="520"/>
      <c r="J24" s="520"/>
      <c r="P24" s="520"/>
      <c r="Q24" s="520"/>
      <c r="S24" s="529"/>
      <c r="V24" s="529"/>
    </row>
    <row r="25" spans="4:22" s="517" customFormat="1" ht="14.5" x14ac:dyDescent="0.35">
      <c r="D25" s="527" t="s">
        <v>105</v>
      </c>
      <c r="E25" s="517" t="str">
        <f>'Statement of profit and loss'!$C$51</f>
        <v>Total Investment return</v>
      </c>
      <c r="F25" s="517" t="str">
        <f>'Statement of profit and loss'!$E$44</f>
        <v>2024 UY</v>
      </c>
      <c r="G25" s="519">
        <f>INDEX('Statement of profit and loss'!$B$43:$L$63,MATCH(E25,'Statement of profit and loss'!$C$43:$C$63,0),1)</f>
        <v>6</v>
      </c>
      <c r="H25" s="519" t="str">
        <f>HLOOKUP(F25,'Statement of profit and loss'!$E$44:$L$45,2,FALSE)</f>
        <v>A</v>
      </c>
      <c r="I25" s="520">
        <f>INDEX('Statement of profit and loss'!$B$43:$L$63,MATCH('Direct validations'!G25,'Statement of profit and loss'!$B$43:$B$63,0),MATCH('Direct validations'!H25,'Statement of profit and loss'!$B$45:$L$45,0))</f>
        <v>0</v>
      </c>
      <c r="J25" s="520">
        <f>INDEX('Statement of profit and loss'!$B$106:$L$126,MATCH('Direct validations'!G25,'Statement of profit and loss'!$B$106:$B$126,0),MATCH('Direct validations'!H25,'Statement of profit and loss'!$B$108:$L$108,0))</f>
        <v>0</v>
      </c>
      <c r="K25" s="528" t="s">
        <v>106</v>
      </c>
      <c r="L25" s="517" t="str">
        <f>'Investment return'!$C$36</f>
        <v>Total investment return</v>
      </c>
      <c r="M25" s="517" t="str">
        <f>'Investment return'!$E$4</f>
        <v>2024 UY</v>
      </c>
      <c r="N25" s="519">
        <f>INDEX('Investment return'!$B$4:$C$37,MATCH('Direct validations'!L25,'Investment return'!$C$4:$C$37,0),1)</f>
        <v>22</v>
      </c>
      <c r="O25" s="519" t="str">
        <f>HLOOKUP(M25,'Investment return'!$B$4:$L$5,2,FALSE)</f>
        <v>A</v>
      </c>
      <c r="P25" s="520">
        <f>INDEX('Investment return'!$B$4:$L$37,MATCH('Direct validations'!N25,'Investment return'!$B$4:$B$37,0),MATCH('Direct validations'!O25,'Investment return'!$B$5:$L$5,0))</f>
        <v>0</v>
      </c>
      <c r="Q25" s="520">
        <f>INDEX('Investment return'!$B$41:$L$74,MATCH('Direct validations'!N25,'Investment return'!$B$41:$B$74,0),MATCH('Direct validations'!O25,'Investment return'!$B$42:$L$42,0))</f>
        <v>0</v>
      </c>
      <c r="R25" s="517" t="str">
        <f>IF($T25="No",IF(I25=P25,"Pass","Fail"),IF(I25+P25=0,"Pass","Fail"))</f>
        <v>Pass</v>
      </c>
      <c r="S25" s="529" t="str">
        <f>IF($T25="No",IF(J25=Q25,"Pass","Fail"),IF(J25+Q25=0,"Pass","Fail"))</f>
        <v>Pass</v>
      </c>
      <c r="T25" s="517" t="s">
        <v>16</v>
      </c>
      <c r="U25" s="517">
        <f t="shared" ref="U25:V32" si="6">IF(R25="Pass",0,1)</f>
        <v>0</v>
      </c>
      <c r="V25" s="529">
        <f t="shared" si="6"/>
        <v>0</v>
      </c>
    </row>
    <row r="26" spans="4:22" s="517" customFormat="1" ht="14.5" x14ac:dyDescent="0.35">
      <c r="D26" s="527" t="s">
        <v>105</v>
      </c>
      <c r="E26" s="517" t="str">
        <f>'Statement of profit and loss'!$C$51</f>
        <v>Total Investment return</v>
      </c>
      <c r="F26" s="517" t="str">
        <f>'Statement of profit and loss'!$F$44</f>
        <v>2023 UY</v>
      </c>
      <c r="G26" s="519">
        <f>INDEX('Statement of profit and loss'!$B$43:$L$63,MATCH(E26,'Statement of profit and loss'!$C$43:$C$63,0),1)</f>
        <v>6</v>
      </c>
      <c r="H26" s="519" t="str">
        <f>HLOOKUP(F26,'Statement of profit and loss'!$E$44:$L$45,2,FALSE)</f>
        <v>B</v>
      </c>
      <c r="I26" s="520">
        <f>INDEX('Statement of profit and loss'!$B$43:$L$63,MATCH('Direct validations'!G26,'Statement of profit and loss'!$B$43:$B$63,0),MATCH('Direct validations'!H26,'Statement of profit and loss'!$B$45:$L$45,0))</f>
        <v>0</v>
      </c>
      <c r="J26" s="520">
        <f>INDEX('Statement of profit and loss'!$B$106:$L$126,MATCH('Direct validations'!G26,'Statement of profit and loss'!$B$106:$B$126,0),MATCH('Direct validations'!H26,'Statement of profit and loss'!$B$108:$L$108,0))</f>
        <v>0</v>
      </c>
      <c r="K26" s="528" t="s">
        <v>106</v>
      </c>
      <c r="L26" s="517" t="str">
        <f>'Investment return'!$C$36</f>
        <v>Total investment return</v>
      </c>
      <c r="M26" s="517" t="str">
        <f>'Investment return'!$F$4</f>
        <v>2023 UY</v>
      </c>
      <c r="N26" s="519">
        <f>INDEX('Investment return'!$B$4:$C$37,MATCH('Direct validations'!L26,'Investment return'!$C$4:$C$37,0),1)</f>
        <v>22</v>
      </c>
      <c r="O26" s="519" t="str">
        <f>HLOOKUP(M26,'Investment return'!$B$4:$L$5,2,FALSE)</f>
        <v>B</v>
      </c>
      <c r="P26" s="520">
        <f>INDEX('Investment return'!$B$4:$L$37,MATCH('Direct validations'!N26,'Investment return'!$B$4:$B$37,0),MATCH('Direct validations'!O26,'Investment return'!$B$5:$L$5,0))</f>
        <v>0</v>
      </c>
      <c r="Q26" s="520">
        <f>INDEX('Investment return'!$B$41:$L$74,MATCH('Direct validations'!N26,'Investment return'!$B$41:$B$74,0),MATCH('Direct validations'!O26,'Investment return'!$B$42:$L$42,0))</f>
        <v>0</v>
      </c>
      <c r="R26" s="517" t="str">
        <f t="shared" ref="R26:R32" si="7">IF($T26="No",IF(I26=P26,"Pass","Fail"),IF(I26+P26=0,"Pass","Fail"))</f>
        <v>Pass</v>
      </c>
      <c r="S26" s="529" t="str">
        <f t="shared" ref="S26:S32" si="8">IF($T26="No",IF(J26=Q26,"Pass","Fail"),IF(J26+Q26=0,"Pass","Fail"))</f>
        <v>Pass</v>
      </c>
      <c r="T26" s="517" t="s">
        <v>16</v>
      </c>
      <c r="U26" s="517">
        <f t="shared" si="6"/>
        <v>0</v>
      </c>
      <c r="V26" s="529">
        <f t="shared" si="6"/>
        <v>0</v>
      </c>
    </row>
    <row r="27" spans="4:22" s="517" customFormat="1" ht="14.5" x14ac:dyDescent="0.35">
      <c r="D27" s="527" t="s">
        <v>105</v>
      </c>
      <c r="E27" s="517" t="str">
        <f>'Statement of profit and loss'!$C$51</f>
        <v>Total Investment return</v>
      </c>
      <c r="F27" s="517" t="str">
        <f>'Statement of profit and loss'!$G$44</f>
        <v>2022 UY</v>
      </c>
      <c r="G27" s="519">
        <f>INDEX('Statement of profit and loss'!$B$43:$L$63,MATCH(E27,'Statement of profit and loss'!$C$43:$C$63,0),1)</f>
        <v>6</v>
      </c>
      <c r="H27" s="519" t="str">
        <f>HLOOKUP(F27,'Statement of profit and loss'!$E$44:$L$45,2,FALSE)</f>
        <v>C</v>
      </c>
      <c r="I27" s="520">
        <f>INDEX('Statement of profit and loss'!$B$43:$L$63,MATCH('Direct validations'!G27,'Statement of profit and loss'!$B$43:$B$63,0),MATCH('Direct validations'!H27,'Statement of profit and loss'!$B$45:$L$45,0))</f>
        <v>0</v>
      </c>
      <c r="J27" s="520">
        <f>INDEX('Statement of profit and loss'!$B$106:$L$126,MATCH('Direct validations'!G27,'Statement of profit and loss'!$B$106:$B$126,0),MATCH('Direct validations'!H27,'Statement of profit and loss'!$B$108:$L$108,0))</f>
        <v>0</v>
      </c>
      <c r="K27" s="528" t="s">
        <v>106</v>
      </c>
      <c r="L27" s="517" t="str">
        <f>'Investment return'!$C$36</f>
        <v>Total investment return</v>
      </c>
      <c r="M27" s="517" t="str">
        <f>'Investment return'!$G$4</f>
        <v>2022 UY</v>
      </c>
      <c r="N27" s="519">
        <f>INDEX('Investment return'!$B$4:$C$37,MATCH('Direct validations'!L27,'Investment return'!$C$4:$C$37,0),1)</f>
        <v>22</v>
      </c>
      <c r="O27" s="519" t="str">
        <f>HLOOKUP(M27,'Investment return'!$B$4:$L$5,2,FALSE)</f>
        <v>C</v>
      </c>
      <c r="P27" s="520">
        <f>INDEX('Investment return'!$B$4:$L$37,MATCH('Direct validations'!N27,'Investment return'!$B$4:$B$37,0),MATCH('Direct validations'!O27,'Investment return'!$B$5:$L$5,0))</f>
        <v>0</v>
      </c>
      <c r="Q27" s="520">
        <f>INDEX('Investment return'!$B$41:$L$74,MATCH('Direct validations'!N27,'Investment return'!$B$41:$B$74,0),MATCH('Direct validations'!O27,'Investment return'!$B$42:$L$42,0))</f>
        <v>0</v>
      </c>
      <c r="R27" s="517" t="str">
        <f t="shared" si="7"/>
        <v>Pass</v>
      </c>
      <c r="S27" s="529" t="str">
        <f t="shared" si="8"/>
        <v>Pass</v>
      </c>
      <c r="T27" s="517" t="s">
        <v>16</v>
      </c>
      <c r="U27" s="517">
        <f t="shared" si="6"/>
        <v>0</v>
      </c>
      <c r="V27" s="529">
        <f t="shared" si="6"/>
        <v>0</v>
      </c>
    </row>
    <row r="28" spans="4:22" s="517" customFormat="1" ht="14.5" x14ac:dyDescent="0.35">
      <c r="D28" s="527" t="s">
        <v>105</v>
      </c>
      <c r="E28" s="517" t="str">
        <f>'Statement of profit and loss'!$C$51</f>
        <v>Total Investment return</v>
      </c>
      <c r="F28" s="517" t="str">
        <f>'Statement of profit and loss'!$H$44</f>
        <v>2021 UY</v>
      </c>
      <c r="G28" s="519">
        <f>INDEX('Statement of profit and loss'!$B$43:$L$63,MATCH(E28,'Statement of profit and loss'!$C$43:$C$63,0),1)</f>
        <v>6</v>
      </c>
      <c r="H28" s="519" t="str">
        <f>HLOOKUP(F28,'Statement of profit and loss'!$E$44:$L$45,2,FALSE)</f>
        <v>D</v>
      </c>
      <c r="I28" s="520">
        <f>INDEX('Statement of profit and loss'!$B$43:$L$63,MATCH('Direct validations'!G28,'Statement of profit and loss'!$B$43:$B$63,0),MATCH('Direct validations'!H28,'Statement of profit and loss'!$B$45:$L$45,0))</f>
        <v>0</v>
      </c>
      <c r="J28" s="520">
        <f>INDEX('Statement of profit and loss'!$B$106:$L$126,MATCH('Direct validations'!G28,'Statement of profit and loss'!$B$106:$B$126,0),MATCH('Direct validations'!H28,'Statement of profit and loss'!$B$108:$L$108,0))</f>
        <v>0</v>
      </c>
      <c r="K28" s="528" t="s">
        <v>106</v>
      </c>
      <c r="L28" s="517" t="str">
        <f>'Investment return'!$C$36</f>
        <v>Total investment return</v>
      </c>
      <c r="M28" s="517" t="str">
        <f>'Investment return'!$H$4</f>
        <v>2021 UY</v>
      </c>
      <c r="N28" s="519">
        <f>INDEX('Investment return'!$B$4:$C$37,MATCH('Direct validations'!L28,'Investment return'!$C$4:$C$37,0),1)</f>
        <v>22</v>
      </c>
      <c r="O28" s="519" t="str">
        <f>HLOOKUP(M28,'Investment return'!$B$4:$L$5,2,FALSE)</f>
        <v>D</v>
      </c>
      <c r="P28" s="520">
        <f>INDEX('Investment return'!$B$4:$L$37,MATCH('Direct validations'!N28,'Investment return'!$B$4:$B$37,0),MATCH('Direct validations'!O28,'Investment return'!$B$5:$L$5,0))</f>
        <v>0</v>
      </c>
      <c r="Q28" s="520">
        <f>INDEX('Investment return'!$B$41:$L$74,MATCH('Direct validations'!N28,'Investment return'!$B$41:$B$74,0),MATCH('Direct validations'!O28,'Investment return'!$B$42:$L$42,0))</f>
        <v>0</v>
      </c>
      <c r="R28" s="517" t="str">
        <f t="shared" si="7"/>
        <v>Pass</v>
      </c>
      <c r="S28" s="529" t="str">
        <f t="shared" si="8"/>
        <v>Pass</v>
      </c>
      <c r="T28" s="517" t="s">
        <v>16</v>
      </c>
      <c r="U28" s="517">
        <f t="shared" si="6"/>
        <v>0</v>
      </c>
      <c r="V28" s="529">
        <f t="shared" si="6"/>
        <v>0</v>
      </c>
    </row>
    <row r="29" spans="4:22" s="517" customFormat="1" ht="14.5" x14ac:dyDescent="0.35">
      <c r="D29" s="527" t="s">
        <v>105</v>
      </c>
      <c r="E29" s="517" t="str">
        <f>'Statement of profit and loss'!$C$51</f>
        <v>Total Investment return</v>
      </c>
      <c r="F29" s="517" t="str">
        <f>'Statement of profit and loss'!$I$44</f>
        <v>2020 UY</v>
      </c>
      <c r="G29" s="519">
        <f>INDEX('Statement of profit and loss'!$B$43:$L$63,MATCH(E29,'Statement of profit and loss'!$C$43:$C$63,0),1)</f>
        <v>6</v>
      </c>
      <c r="H29" s="519" t="str">
        <f>HLOOKUP(F29,'Statement of profit and loss'!$E$44:$L$45,2,FALSE)</f>
        <v>E</v>
      </c>
      <c r="I29" s="520">
        <f>INDEX('Statement of profit and loss'!$B$43:$L$63,MATCH('Direct validations'!G29,'Statement of profit and loss'!$B$43:$B$63,0),MATCH('Direct validations'!H29,'Statement of profit and loss'!$B$45:$L$45,0))</f>
        <v>0</v>
      </c>
      <c r="J29" s="520">
        <f>INDEX('Statement of profit and loss'!$B$106:$L$126,MATCH('Direct validations'!G29,'Statement of profit and loss'!$B$106:$B$126,0),MATCH('Direct validations'!H29,'Statement of profit and loss'!$B$108:$L$108,0))</f>
        <v>0</v>
      </c>
      <c r="K29" s="528" t="s">
        <v>106</v>
      </c>
      <c r="L29" s="517" t="str">
        <f>'Investment return'!$C$36</f>
        <v>Total investment return</v>
      </c>
      <c r="M29" s="517" t="str">
        <f>'Investment return'!$I$4</f>
        <v>2020 UY</v>
      </c>
      <c r="N29" s="519">
        <f>INDEX('Investment return'!$B$4:$C$37,MATCH('Direct validations'!L29,'Investment return'!$C$4:$C$37,0),1)</f>
        <v>22</v>
      </c>
      <c r="O29" s="519" t="str">
        <f>HLOOKUP(M29,'Investment return'!$B$4:$L$5,2,FALSE)</f>
        <v>E</v>
      </c>
      <c r="P29" s="520">
        <f>INDEX('Investment return'!$B$4:$L$37,MATCH('Direct validations'!N29,'Investment return'!$B$4:$B$37,0),MATCH('Direct validations'!O29,'Investment return'!$B$5:$L$5,0))</f>
        <v>0</v>
      </c>
      <c r="Q29" s="520">
        <f>INDEX('Investment return'!$B$41:$L$74,MATCH('Direct validations'!N29,'Investment return'!$B$41:$B$74,0),MATCH('Direct validations'!O29,'Investment return'!$B$42:$L$42,0))</f>
        <v>0</v>
      </c>
      <c r="R29" s="517" t="str">
        <f t="shared" si="7"/>
        <v>Pass</v>
      </c>
      <c r="S29" s="529" t="str">
        <f t="shared" si="8"/>
        <v>Pass</v>
      </c>
      <c r="T29" s="517" t="s">
        <v>16</v>
      </c>
      <c r="U29" s="517">
        <f t="shared" si="6"/>
        <v>0</v>
      </c>
      <c r="V29" s="529">
        <f t="shared" si="6"/>
        <v>0</v>
      </c>
    </row>
    <row r="30" spans="4:22" s="517" customFormat="1" ht="14.5" x14ac:dyDescent="0.35">
      <c r="D30" s="527" t="s">
        <v>105</v>
      </c>
      <c r="E30" s="517" t="str">
        <f>'Statement of profit and loss'!$C$51</f>
        <v>Total Investment return</v>
      </c>
      <c r="F30" s="517" t="str">
        <f>'Statement of profit and loss'!$J$44</f>
        <v>2019 UY</v>
      </c>
      <c r="G30" s="519">
        <f>INDEX('Statement of profit and loss'!$B$43:$L$63,MATCH(E30,'Statement of profit and loss'!$C$43:$C$63,0),1)</f>
        <v>6</v>
      </c>
      <c r="H30" s="519" t="str">
        <f>HLOOKUP(F30,'Statement of profit and loss'!$E$44:$L$45,2,FALSE)</f>
        <v>F</v>
      </c>
      <c r="I30" s="520">
        <f>INDEX('Statement of profit and loss'!$B$43:$L$63,MATCH('Direct validations'!G30,'Statement of profit and loss'!$B$43:$B$63,0),MATCH('Direct validations'!H30,'Statement of profit and loss'!$B$45:$L$45,0))</f>
        <v>0</v>
      </c>
      <c r="J30" s="520">
        <f>INDEX('Statement of profit and loss'!$B$106:$L$126,MATCH('Direct validations'!G30,'Statement of profit and loss'!$B$106:$B$126,0),MATCH('Direct validations'!H30,'Statement of profit and loss'!$B$108:$L$108,0))</f>
        <v>0</v>
      </c>
      <c r="K30" s="528" t="s">
        <v>106</v>
      </c>
      <c r="L30" s="517" t="str">
        <f>'Investment return'!$C$36</f>
        <v>Total investment return</v>
      </c>
      <c r="M30" s="517" t="str">
        <f>'Investment return'!$J$4</f>
        <v>2019 UY</v>
      </c>
      <c r="N30" s="519">
        <f>INDEX('Investment return'!$B$4:$C$37,MATCH('Direct validations'!L30,'Investment return'!$C$4:$C$37,0),1)</f>
        <v>22</v>
      </c>
      <c r="O30" s="519" t="str">
        <f>HLOOKUP(M30,'Investment return'!$B$4:$L$5,2,FALSE)</f>
        <v>F</v>
      </c>
      <c r="P30" s="520">
        <f>INDEX('Investment return'!$B$4:$L$37,MATCH('Direct validations'!N30,'Investment return'!$B$4:$B$37,0),MATCH('Direct validations'!O30,'Investment return'!$B$5:$L$5,0))</f>
        <v>0</v>
      </c>
      <c r="Q30" s="520">
        <f>INDEX('Investment return'!$B$41:$L$74,MATCH('Direct validations'!N30,'Investment return'!$B$41:$B$74,0),MATCH('Direct validations'!O30,'Investment return'!$B$42:$L$42,0))</f>
        <v>0</v>
      </c>
      <c r="R30" s="517" t="str">
        <f t="shared" si="7"/>
        <v>Pass</v>
      </c>
      <c r="S30" s="529" t="str">
        <f t="shared" si="8"/>
        <v>Pass</v>
      </c>
      <c r="T30" s="517" t="s">
        <v>16</v>
      </c>
      <c r="U30" s="517">
        <f t="shared" si="6"/>
        <v>0</v>
      </c>
      <c r="V30" s="529">
        <f t="shared" si="6"/>
        <v>0</v>
      </c>
    </row>
    <row r="31" spans="4:22" s="517" customFormat="1" ht="14.5" x14ac:dyDescent="0.35">
      <c r="D31" s="527" t="s">
        <v>105</v>
      </c>
      <c r="E31" s="517" t="str">
        <f>'Statement of profit and loss'!$C$51</f>
        <v>Total Investment return</v>
      </c>
      <c r="F31" s="517" t="str">
        <f>'Statement of profit and loss'!$K$44</f>
        <v>2018 UY</v>
      </c>
      <c r="G31" s="519">
        <f>INDEX('Statement of profit and loss'!$B$43:$L$63,MATCH(E31,'Statement of profit and loss'!$C$43:$C$63,0),1)</f>
        <v>6</v>
      </c>
      <c r="H31" s="519" t="str">
        <f>HLOOKUP(F31,'Statement of profit and loss'!$E$44:$L$45,2,FALSE)</f>
        <v>G</v>
      </c>
      <c r="I31" s="520">
        <f>INDEX('Statement of profit and loss'!$B$43:$L$63,MATCH('Direct validations'!G31,'Statement of profit and loss'!$B$43:$B$63,0),MATCH('Direct validations'!H31,'Statement of profit and loss'!$B$45:$L$45,0))</f>
        <v>0</v>
      </c>
      <c r="J31" s="520">
        <f>INDEX('Statement of profit and loss'!$B$106:$L$126,MATCH('Direct validations'!G31,'Statement of profit and loss'!$B$106:$B$126,0),MATCH('Direct validations'!H31,'Statement of profit and loss'!$B$108:$L$108,0))</f>
        <v>0</v>
      </c>
      <c r="K31" s="528" t="s">
        <v>106</v>
      </c>
      <c r="L31" s="517" t="str">
        <f>'Investment return'!$C$36</f>
        <v>Total investment return</v>
      </c>
      <c r="M31" s="517" t="str">
        <f>'Investment return'!$K$4</f>
        <v>2018 UY</v>
      </c>
      <c r="N31" s="519">
        <f>INDEX('Investment return'!$B$4:$C$37,MATCH('Direct validations'!L31,'Investment return'!$C$4:$C$37,0),1)</f>
        <v>22</v>
      </c>
      <c r="O31" s="519" t="str">
        <f>HLOOKUP(M31,'Investment return'!$B$4:$L$5,2,FALSE)</f>
        <v>G</v>
      </c>
      <c r="P31" s="520">
        <f>INDEX('Investment return'!$B$4:$L$37,MATCH('Direct validations'!N31,'Investment return'!$B$4:$B$37,0),MATCH('Direct validations'!O31,'Investment return'!$B$5:$L$5,0))</f>
        <v>0</v>
      </c>
      <c r="Q31" s="520">
        <f>INDEX('Investment return'!$B$41:$L$74,MATCH('Direct validations'!N31,'Investment return'!$B$41:$B$74,0),MATCH('Direct validations'!O31,'Investment return'!$B$42:$L$42,0))</f>
        <v>0</v>
      </c>
      <c r="R31" s="517" t="str">
        <f t="shared" si="7"/>
        <v>Pass</v>
      </c>
      <c r="S31" s="529" t="str">
        <f t="shared" si="8"/>
        <v>Pass</v>
      </c>
      <c r="T31" s="517" t="s">
        <v>16</v>
      </c>
      <c r="U31" s="517">
        <f t="shared" si="6"/>
        <v>0</v>
      </c>
      <c r="V31" s="529">
        <f t="shared" si="6"/>
        <v>0</v>
      </c>
    </row>
    <row r="32" spans="4:22" s="517" customFormat="1" ht="14.5" x14ac:dyDescent="0.35">
      <c r="D32" s="527" t="s">
        <v>105</v>
      </c>
      <c r="E32" s="517" t="str">
        <f>'Statement of profit and loss'!$C$51</f>
        <v>Total Investment return</v>
      </c>
      <c r="F32" s="517" t="str">
        <f>'Statement of profit and loss'!$L$44</f>
        <v>Total</v>
      </c>
      <c r="G32" s="519">
        <f>INDEX('Statement of profit and loss'!$B$43:$L$63,MATCH(E32,'Statement of profit and loss'!$C$43:$C$63,0),1)</f>
        <v>6</v>
      </c>
      <c r="H32" s="519" t="str">
        <f>HLOOKUP(F32,'Statement of profit and loss'!$E$44:$L$45,2,FALSE)</f>
        <v>H</v>
      </c>
      <c r="I32" s="520">
        <f>INDEX('Statement of profit and loss'!$B$43:$L$63,MATCH('Direct validations'!G32,'Statement of profit and loss'!$B$43:$B$63,0),MATCH('Direct validations'!H32,'Statement of profit and loss'!$B$45:$L$45,0))</f>
        <v>0</v>
      </c>
      <c r="J32" s="520">
        <f>INDEX('Statement of profit and loss'!$B$106:$L$126,MATCH('Direct validations'!G32,'Statement of profit and loss'!$B$106:$B$126,0),MATCH('Direct validations'!H32,'Statement of profit and loss'!$B$108:$L$108,0))</f>
        <v>0</v>
      </c>
      <c r="K32" s="528" t="s">
        <v>106</v>
      </c>
      <c r="L32" s="517" t="str">
        <f>'Investment return'!$C$36</f>
        <v>Total investment return</v>
      </c>
      <c r="M32" s="517" t="str">
        <f>'Investment return'!$L$4</f>
        <v>Total</v>
      </c>
      <c r="N32" s="519">
        <f>INDEX('Investment return'!$B$4:$C$37,MATCH('Direct validations'!L32,'Investment return'!$C$4:$C$37,0),1)</f>
        <v>22</v>
      </c>
      <c r="O32" s="519" t="str">
        <f>HLOOKUP(M32,'Investment return'!$B$4:$L$5,2,FALSE)</f>
        <v>H</v>
      </c>
      <c r="P32" s="520">
        <f>INDEX('Investment return'!$B$4:$L$37,MATCH('Direct validations'!N32,'Investment return'!$B$4:$B$37,0),MATCH('Direct validations'!O32,'Investment return'!$B$5:$L$5,0))</f>
        <v>0</v>
      </c>
      <c r="Q32" s="520">
        <f>INDEX('Investment return'!$B$41:$L$74,MATCH('Direct validations'!N32,'Investment return'!$B$41:$B$74,0),MATCH('Direct validations'!O32,'Investment return'!$B$42:$L$42,0))</f>
        <v>0</v>
      </c>
      <c r="R32" s="517" t="str">
        <f t="shared" si="7"/>
        <v>Pass</v>
      </c>
      <c r="S32" s="529" t="str">
        <f t="shared" si="8"/>
        <v>Pass</v>
      </c>
      <c r="T32" s="517" t="s">
        <v>16</v>
      </c>
      <c r="U32" s="517">
        <f t="shared" si="6"/>
        <v>0</v>
      </c>
      <c r="V32" s="529">
        <f t="shared" si="6"/>
        <v>0</v>
      </c>
    </row>
    <row r="33" spans="4:22" s="517" customFormat="1" ht="12.5" x14ac:dyDescent="0.25">
      <c r="D33" s="530"/>
      <c r="I33" s="520"/>
      <c r="J33" s="520"/>
      <c r="P33" s="520"/>
      <c r="Q33" s="520"/>
      <c r="S33" s="529"/>
      <c r="V33" s="529"/>
    </row>
    <row r="34" spans="4:22" s="517" customFormat="1" ht="14.5" x14ac:dyDescent="0.35">
      <c r="D34" s="527" t="s">
        <v>105</v>
      </c>
      <c r="E34" s="517" t="str">
        <f>'Statement of profit and loss'!$C$63</f>
        <v>Total comprehensive income/(loss) for the year</v>
      </c>
      <c r="F34" s="517" t="str">
        <f>'Statement of profit and loss'!$E$44</f>
        <v>2024 UY</v>
      </c>
      <c r="G34" s="519">
        <f>INDEX('Statement of profit and loss'!$B$43:$L$63,MATCH(E34,'Statement of profit and loss'!$C$43:$C$63,0),1)</f>
        <v>18</v>
      </c>
      <c r="H34" s="519" t="str">
        <f>HLOOKUP(F34,'Statement of profit and loss'!$E$44:$L$45,2,FALSE)</f>
        <v>A</v>
      </c>
      <c r="I34" s="520">
        <f>INDEX('Statement of profit and loss'!$B$43:$L$63,MATCH('Direct validations'!G34,'Statement of profit and loss'!$B$43:$B$63,0),MATCH('Direct validations'!H34,'Statement of profit and loss'!$B$45:$L$45,0))</f>
        <v>0</v>
      </c>
      <c r="J34" s="520">
        <f>INDEX('Statement of profit and loss'!$B$106:$L$126,MATCH('Direct validations'!G34,'Statement of profit and loss'!$B$106:$B$126,0),MATCH('Direct validations'!H34,'Statement of profit and loss'!$B$108:$L$108,0))</f>
        <v>0</v>
      </c>
      <c r="K34" s="528" t="s">
        <v>6</v>
      </c>
      <c r="L34" s="517" t="str">
        <f>'Statement of Change in members '!$C$10</f>
        <v>Total comprehensive income/(loss) for the year</v>
      </c>
      <c r="M34" s="517" t="str">
        <f>'Statement of Change in members '!$E$7</f>
        <v>2024 UY</v>
      </c>
      <c r="N34" s="519">
        <f>INDEX('Statement of Change in members '!$B$6:$C$17,MATCH('Direct validations'!L34,'Statement of Change in members '!$C$6:$C$17,0),1)</f>
        <v>2</v>
      </c>
      <c r="O34" s="519" t="str">
        <f>HLOOKUP(M34,'Statement of Change in members '!$B$7:$L$8,2,FALSE)</f>
        <v>A</v>
      </c>
      <c r="P34" s="520">
        <f>INDEX('Statement of Change in members '!$B$6:$L$17,MATCH('Direct validations'!N34,'Statement of Change in members '!$B$6:$B$17,0),MATCH('Direct validations'!O34,'Statement of Change in members '!$B$8:$L$8,0))</f>
        <v>0</v>
      </c>
      <c r="Q34" s="520">
        <f>INDEX('Statement of Change in members '!$B$24:$L$35,MATCH('Direct validations'!N34,'Statement of Change in members '!$B$24:$B$35,0),MATCH('Direct validations'!O34,'Statement of Change in members '!$B$26:$L$26,0))</f>
        <v>0</v>
      </c>
      <c r="R34" s="517" t="str">
        <f>IF($T34="No",IF(I34=P34,"Pass","Fail"),IF(I34+P34=0,"Pass","Fail"))</f>
        <v>Pass</v>
      </c>
      <c r="S34" s="529" t="str">
        <f>IF($T34="No",IF(J34=Q34,"Pass","Fail"),IF(J34+Q34=0,"Pass","Fail"))</f>
        <v>Pass</v>
      </c>
      <c r="T34" s="517" t="s">
        <v>16</v>
      </c>
      <c r="U34" s="517">
        <f t="shared" ref="U34:V41" si="9">IF(R34="Pass",0,1)</f>
        <v>0</v>
      </c>
      <c r="V34" s="529">
        <f t="shared" si="9"/>
        <v>0</v>
      </c>
    </row>
    <row r="35" spans="4:22" s="517" customFormat="1" ht="14.5" x14ac:dyDescent="0.35">
      <c r="D35" s="527" t="s">
        <v>105</v>
      </c>
      <c r="E35" s="517" t="str">
        <f>'Statement of profit and loss'!$C$63</f>
        <v>Total comprehensive income/(loss) for the year</v>
      </c>
      <c r="F35" s="517" t="str">
        <f>'Statement of profit and loss'!$F$44</f>
        <v>2023 UY</v>
      </c>
      <c r="G35" s="519">
        <f>INDEX('Statement of profit and loss'!$B$43:$L$63,MATCH(E35,'Statement of profit and loss'!$C$43:$C$63,0),1)</f>
        <v>18</v>
      </c>
      <c r="H35" s="519" t="str">
        <f>HLOOKUP(F35,'Statement of profit and loss'!$E$44:$L$45,2,FALSE)</f>
        <v>B</v>
      </c>
      <c r="I35" s="520">
        <f>INDEX('Statement of profit and loss'!$B$43:$L$63,MATCH('Direct validations'!G35,'Statement of profit and loss'!$B$43:$B$63,0),MATCH('Direct validations'!H35,'Statement of profit and loss'!$B$45:$L$45,0))</f>
        <v>0</v>
      </c>
      <c r="J35" s="520">
        <f>INDEX('Statement of profit and loss'!$B$106:$L$126,MATCH('Direct validations'!G35,'Statement of profit and loss'!$B$106:$B$126,0),MATCH('Direct validations'!H35,'Statement of profit and loss'!$B$108:$L$108,0))</f>
        <v>0</v>
      </c>
      <c r="K35" s="528" t="s">
        <v>6</v>
      </c>
      <c r="L35" s="517" t="str">
        <f>'Statement of Change in members '!$C$10</f>
        <v>Total comprehensive income/(loss) for the year</v>
      </c>
      <c r="M35" s="517" t="str">
        <f>'Statement of Change in members '!$F$7</f>
        <v>2023 UY</v>
      </c>
      <c r="N35" s="519">
        <f>INDEX('Statement of Change in members '!$B$6:$C$17,MATCH('Direct validations'!L35,'Statement of Change in members '!$C$6:$C$17,0),1)</f>
        <v>2</v>
      </c>
      <c r="O35" s="519" t="str">
        <f>HLOOKUP(M35,'Statement of Change in members '!$B$7:$L$8,2,FALSE)</f>
        <v>B</v>
      </c>
      <c r="P35" s="520">
        <f>INDEX('Statement of Change in members '!$B$6:$L$17,MATCH('Direct validations'!N35,'Statement of Change in members '!$B$6:$B$17,0),MATCH('Direct validations'!O35,'Statement of Change in members '!$B$8:$L$8,0))</f>
        <v>0</v>
      </c>
      <c r="Q35" s="520">
        <f>INDEX('Statement of Change in members '!$B$24:$L$35,MATCH('Direct validations'!N35,'Statement of Change in members '!$B$24:$B$35,0),MATCH('Direct validations'!O35,'Statement of Change in members '!$B$26:$L$26,0))</f>
        <v>0</v>
      </c>
      <c r="R35" s="517" t="str">
        <f t="shared" ref="R35:R41" si="10">IF($T35="No",IF(I35=P35,"Pass","Fail"),IF(I35+P35=0,"Pass","Fail"))</f>
        <v>Pass</v>
      </c>
      <c r="S35" s="529" t="str">
        <f t="shared" ref="S35:S41" si="11">IF($T35="No",IF(J35=Q35,"Pass","Fail"),IF(J35+Q35=0,"Pass","Fail"))</f>
        <v>Pass</v>
      </c>
      <c r="T35" s="517" t="s">
        <v>16</v>
      </c>
      <c r="U35" s="517">
        <f t="shared" si="9"/>
        <v>0</v>
      </c>
      <c r="V35" s="529">
        <f t="shared" si="9"/>
        <v>0</v>
      </c>
    </row>
    <row r="36" spans="4:22" s="517" customFormat="1" ht="14.5" x14ac:dyDescent="0.35">
      <c r="D36" s="527" t="s">
        <v>105</v>
      </c>
      <c r="E36" s="517" t="str">
        <f>'Statement of profit and loss'!$C$63</f>
        <v>Total comprehensive income/(loss) for the year</v>
      </c>
      <c r="F36" s="517" t="str">
        <f>'Statement of profit and loss'!$G$44</f>
        <v>2022 UY</v>
      </c>
      <c r="G36" s="519">
        <f>INDEX('Statement of profit and loss'!$B$43:$L$63,MATCH(E36,'Statement of profit and loss'!$C$43:$C$63,0),1)</f>
        <v>18</v>
      </c>
      <c r="H36" s="519" t="str">
        <f>HLOOKUP(F36,'Statement of profit and loss'!$E$44:$L$45,2,FALSE)</f>
        <v>C</v>
      </c>
      <c r="I36" s="520">
        <f>INDEX('Statement of profit and loss'!$B$43:$L$63,MATCH('Direct validations'!G36,'Statement of profit and loss'!$B$43:$B$63,0),MATCH('Direct validations'!H36,'Statement of profit and loss'!$B$45:$L$45,0))</f>
        <v>0</v>
      </c>
      <c r="J36" s="520">
        <f>INDEX('Statement of profit and loss'!$B$106:$L$126,MATCH('Direct validations'!G36,'Statement of profit and loss'!$B$106:$B$126,0),MATCH('Direct validations'!H36,'Statement of profit and loss'!$B$108:$L$108,0))</f>
        <v>0</v>
      </c>
      <c r="K36" s="528" t="s">
        <v>6</v>
      </c>
      <c r="L36" s="517" t="str">
        <f>'Statement of Change in members '!$C$10</f>
        <v>Total comprehensive income/(loss) for the year</v>
      </c>
      <c r="M36" s="517" t="str">
        <f>'Statement of Change in members '!$G$7</f>
        <v>2022 UY</v>
      </c>
      <c r="N36" s="519">
        <f>INDEX('Statement of Change in members '!$B$6:$C$17,MATCH('Direct validations'!L36,'Statement of Change in members '!$C$6:$C$17,0),1)</f>
        <v>2</v>
      </c>
      <c r="O36" s="519" t="str">
        <f>HLOOKUP(M36,'Statement of Change in members '!$B$7:$L$8,2,FALSE)</f>
        <v>C</v>
      </c>
      <c r="P36" s="520">
        <f>INDEX('Statement of Change in members '!$B$6:$L$17,MATCH('Direct validations'!N36,'Statement of Change in members '!$B$6:$B$17,0),MATCH('Direct validations'!O36,'Statement of Change in members '!$B$8:$L$8,0))</f>
        <v>0</v>
      </c>
      <c r="Q36" s="520">
        <f>INDEX('Statement of Change in members '!$B$24:$L$35,MATCH('Direct validations'!N36,'Statement of Change in members '!$B$24:$B$35,0),MATCH('Direct validations'!O36,'Statement of Change in members '!$B$26:$L$26,0))</f>
        <v>0</v>
      </c>
      <c r="R36" s="517" t="str">
        <f t="shared" si="10"/>
        <v>Pass</v>
      </c>
      <c r="S36" s="529" t="str">
        <f t="shared" si="11"/>
        <v>Pass</v>
      </c>
      <c r="T36" s="517" t="s">
        <v>16</v>
      </c>
      <c r="U36" s="517">
        <f t="shared" si="9"/>
        <v>0</v>
      </c>
      <c r="V36" s="529">
        <f t="shared" si="9"/>
        <v>0</v>
      </c>
    </row>
    <row r="37" spans="4:22" s="517" customFormat="1" ht="14.5" x14ac:dyDescent="0.35">
      <c r="D37" s="527" t="s">
        <v>105</v>
      </c>
      <c r="E37" s="517" t="str">
        <f>'Statement of profit and loss'!$C$63</f>
        <v>Total comprehensive income/(loss) for the year</v>
      </c>
      <c r="F37" s="517" t="str">
        <f>'Statement of profit and loss'!$H$44</f>
        <v>2021 UY</v>
      </c>
      <c r="G37" s="519">
        <f>INDEX('Statement of profit and loss'!$B$43:$L$63,MATCH(E37,'Statement of profit and loss'!$C$43:$C$63,0),1)</f>
        <v>18</v>
      </c>
      <c r="H37" s="519" t="str">
        <f>HLOOKUP(F37,'Statement of profit and loss'!$E$44:$L$45,2,FALSE)</f>
        <v>D</v>
      </c>
      <c r="I37" s="520">
        <f>INDEX('Statement of profit and loss'!$B$43:$L$63,MATCH('Direct validations'!G37,'Statement of profit and loss'!$B$43:$B$63,0),MATCH('Direct validations'!H37,'Statement of profit and loss'!$B$45:$L$45,0))</f>
        <v>0</v>
      </c>
      <c r="J37" s="520">
        <f>INDEX('Statement of profit and loss'!$B$106:$L$126,MATCH('Direct validations'!G37,'Statement of profit and loss'!$B$106:$B$126,0),MATCH('Direct validations'!H37,'Statement of profit and loss'!$B$108:$L$108,0))</f>
        <v>0</v>
      </c>
      <c r="K37" s="528" t="s">
        <v>6</v>
      </c>
      <c r="L37" s="517" t="str">
        <f>'Statement of Change in members '!$C$10</f>
        <v>Total comprehensive income/(loss) for the year</v>
      </c>
      <c r="M37" s="517" t="str">
        <f>'Statement of Change in members '!$H$7</f>
        <v>2021 UY</v>
      </c>
      <c r="N37" s="519">
        <f>INDEX('Statement of Change in members '!$B$6:$C$17,MATCH('Direct validations'!L37,'Statement of Change in members '!$C$6:$C$17,0),1)</f>
        <v>2</v>
      </c>
      <c r="O37" s="519" t="str">
        <f>HLOOKUP(M37,'Statement of Change in members '!$B$7:$L$8,2,FALSE)</f>
        <v>D</v>
      </c>
      <c r="P37" s="520">
        <f>INDEX('Statement of Change in members '!$B$6:$L$17,MATCH('Direct validations'!N37,'Statement of Change in members '!$B$6:$B$17,0),MATCH('Direct validations'!O37,'Statement of Change in members '!$B$8:$L$8,0))</f>
        <v>0</v>
      </c>
      <c r="Q37" s="520">
        <f>INDEX('Statement of Change in members '!$B$24:$L$35,MATCH('Direct validations'!N37,'Statement of Change in members '!$B$24:$B$35,0),MATCH('Direct validations'!O37,'Statement of Change in members '!$B$26:$L$26,0))</f>
        <v>0</v>
      </c>
      <c r="R37" s="517" t="str">
        <f t="shared" si="10"/>
        <v>Pass</v>
      </c>
      <c r="S37" s="529" t="str">
        <f t="shared" si="11"/>
        <v>Pass</v>
      </c>
      <c r="T37" s="517" t="s">
        <v>16</v>
      </c>
      <c r="U37" s="517">
        <f t="shared" si="9"/>
        <v>0</v>
      </c>
      <c r="V37" s="529">
        <f t="shared" si="9"/>
        <v>0</v>
      </c>
    </row>
    <row r="38" spans="4:22" s="517" customFormat="1" ht="14.5" x14ac:dyDescent="0.35">
      <c r="D38" s="527" t="s">
        <v>105</v>
      </c>
      <c r="E38" s="517" t="str">
        <f>'Statement of profit and loss'!$C$63</f>
        <v>Total comprehensive income/(loss) for the year</v>
      </c>
      <c r="F38" s="517" t="str">
        <f>'Statement of profit and loss'!$I$44</f>
        <v>2020 UY</v>
      </c>
      <c r="G38" s="519">
        <f>INDEX('Statement of profit and loss'!$B$43:$L$63,MATCH(E38,'Statement of profit and loss'!$C$43:$C$63,0),1)</f>
        <v>18</v>
      </c>
      <c r="H38" s="519" t="str">
        <f>HLOOKUP(F38,'Statement of profit and loss'!$E$44:$L$45,2,FALSE)</f>
        <v>E</v>
      </c>
      <c r="I38" s="520">
        <f>INDEX('Statement of profit and loss'!$B$43:$L$63,MATCH('Direct validations'!G38,'Statement of profit and loss'!$B$43:$B$63,0),MATCH('Direct validations'!H38,'Statement of profit and loss'!$B$45:$L$45,0))</f>
        <v>0</v>
      </c>
      <c r="J38" s="520">
        <f>INDEX('Statement of profit and loss'!$B$106:$L$126,MATCH('Direct validations'!G38,'Statement of profit and loss'!$B$106:$B$126,0),MATCH('Direct validations'!H38,'Statement of profit and loss'!$B$108:$L$108,0))</f>
        <v>0</v>
      </c>
      <c r="K38" s="528" t="s">
        <v>6</v>
      </c>
      <c r="L38" s="517" t="str">
        <f>'Statement of Change in members '!$C$10</f>
        <v>Total comprehensive income/(loss) for the year</v>
      </c>
      <c r="M38" s="517" t="str">
        <f>'Statement of Change in members '!$I$7</f>
        <v>2020 UY</v>
      </c>
      <c r="N38" s="519">
        <f>INDEX('Statement of Change in members '!$B$6:$C$17,MATCH('Direct validations'!L38,'Statement of Change in members '!$C$6:$C$17,0),1)</f>
        <v>2</v>
      </c>
      <c r="O38" s="519" t="str">
        <f>HLOOKUP(M38,'Statement of Change in members '!$B$7:$L$8,2,FALSE)</f>
        <v>E</v>
      </c>
      <c r="P38" s="520">
        <f>INDEX('Statement of Change in members '!$B$6:$L$17,MATCH('Direct validations'!N38,'Statement of Change in members '!$B$6:$B$17,0),MATCH('Direct validations'!O38,'Statement of Change in members '!$B$8:$L$8,0))</f>
        <v>0</v>
      </c>
      <c r="Q38" s="520">
        <f>INDEX('Statement of Change in members '!$B$24:$L$35,MATCH('Direct validations'!N38,'Statement of Change in members '!$B$24:$B$35,0),MATCH('Direct validations'!O38,'Statement of Change in members '!$B$26:$L$26,0))</f>
        <v>0</v>
      </c>
      <c r="R38" s="517" t="str">
        <f t="shared" si="10"/>
        <v>Pass</v>
      </c>
      <c r="S38" s="529" t="str">
        <f t="shared" si="11"/>
        <v>Pass</v>
      </c>
      <c r="T38" s="517" t="s">
        <v>16</v>
      </c>
      <c r="U38" s="517">
        <f t="shared" si="9"/>
        <v>0</v>
      </c>
      <c r="V38" s="529">
        <f t="shared" si="9"/>
        <v>0</v>
      </c>
    </row>
    <row r="39" spans="4:22" s="517" customFormat="1" ht="14.5" x14ac:dyDescent="0.35">
      <c r="D39" s="527" t="s">
        <v>105</v>
      </c>
      <c r="E39" s="517" t="str">
        <f>'Statement of profit and loss'!$C$63</f>
        <v>Total comprehensive income/(loss) for the year</v>
      </c>
      <c r="F39" s="517" t="str">
        <f>'Statement of profit and loss'!$J$44</f>
        <v>2019 UY</v>
      </c>
      <c r="G39" s="519">
        <f>INDEX('Statement of profit and loss'!$B$43:$L$63,MATCH(E39,'Statement of profit and loss'!$C$43:$C$63,0),1)</f>
        <v>18</v>
      </c>
      <c r="H39" s="519" t="str">
        <f>HLOOKUP(F39,'Statement of profit and loss'!$E$44:$L$45,2,FALSE)</f>
        <v>F</v>
      </c>
      <c r="I39" s="520">
        <f>INDEX('Statement of profit and loss'!$B$43:$L$63,MATCH('Direct validations'!G39,'Statement of profit and loss'!$B$43:$B$63,0),MATCH('Direct validations'!H39,'Statement of profit and loss'!$B$45:$L$45,0))</f>
        <v>0</v>
      </c>
      <c r="J39" s="520">
        <f>INDEX('Statement of profit and loss'!$B$106:$L$126,MATCH('Direct validations'!G39,'Statement of profit and loss'!$B$106:$B$126,0),MATCH('Direct validations'!H39,'Statement of profit and loss'!$B$108:$L$108,0))</f>
        <v>0</v>
      </c>
      <c r="K39" s="528" t="s">
        <v>6</v>
      </c>
      <c r="L39" s="517" t="str">
        <f>'Statement of Change in members '!$C$10</f>
        <v>Total comprehensive income/(loss) for the year</v>
      </c>
      <c r="M39" s="517" t="str">
        <f>'Statement of Change in members '!$J$7</f>
        <v>2019 UY</v>
      </c>
      <c r="N39" s="519">
        <f>INDEX('Statement of Change in members '!$B$6:$C$17,MATCH('Direct validations'!L39,'Statement of Change in members '!$C$6:$C$17,0),1)</f>
        <v>2</v>
      </c>
      <c r="O39" s="519" t="str">
        <f>HLOOKUP(M39,'Statement of Change in members '!$B$7:$L$8,2,FALSE)</f>
        <v>F</v>
      </c>
      <c r="P39" s="520">
        <f>INDEX('Statement of Change in members '!$B$6:$L$17,MATCH('Direct validations'!N39,'Statement of Change in members '!$B$6:$B$17,0),MATCH('Direct validations'!O39,'Statement of Change in members '!$B$8:$L$8,0))</f>
        <v>0</v>
      </c>
      <c r="Q39" s="520">
        <f>INDEX('Statement of Change in members '!$B$24:$L$35,MATCH('Direct validations'!N39,'Statement of Change in members '!$B$24:$B$35,0),MATCH('Direct validations'!O39,'Statement of Change in members '!$B$26:$L$26,0))</f>
        <v>0</v>
      </c>
      <c r="R39" s="517" t="str">
        <f t="shared" si="10"/>
        <v>Pass</v>
      </c>
      <c r="S39" s="529" t="str">
        <f t="shared" si="11"/>
        <v>Pass</v>
      </c>
      <c r="T39" s="517" t="s">
        <v>16</v>
      </c>
      <c r="U39" s="517">
        <f t="shared" si="9"/>
        <v>0</v>
      </c>
      <c r="V39" s="529">
        <f t="shared" si="9"/>
        <v>0</v>
      </c>
    </row>
    <row r="40" spans="4:22" s="517" customFormat="1" ht="14.5" x14ac:dyDescent="0.35">
      <c r="D40" s="527" t="s">
        <v>105</v>
      </c>
      <c r="E40" s="517" t="str">
        <f>'Statement of profit and loss'!$C$63</f>
        <v>Total comprehensive income/(loss) for the year</v>
      </c>
      <c r="F40" s="517" t="str">
        <f>'Statement of profit and loss'!$K$44</f>
        <v>2018 UY</v>
      </c>
      <c r="G40" s="519">
        <f>INDEX('Statement of profit and loss'!$B$43:$L$63,MATCH(E40,'Statement of profit and loss'!$C$43:$C$63,0),1)</f>
        <v>18</v>
      </c>
      <c r="H40" s="519" t="str">
        <f>HLOOKUP(F40,'Statement of profit and loss'!$E$44:$L$45,2,FALSE)</f>
        <v>G</v>
      </c>
      <c r="I40" s="520">
        <f>INDEX('Statement of profit and loss'!$B$43:$L$63,MATCH('Direct validations'!G40,'Statement of profit and loss'!$B$43:$B$63,0),MATCH('Direct validations'!H40,'Statement of profit and loss'!$B$45:$L$45,0))</f>
        <v>0</v>
      </c>
      <c r="J40" s="520">
        <f>INDEX('Statement of profit and loss'!$B$106:$L$126,MATCH('Direct validations'!G40,'Statement of profit and loss'!$B$106:$B$126,0),MATCH('Direct validations'!H40,'Statement of profit and loss'!$B$108:$L$108,0))</f>
        <v>0</v>
      </c>
      <c r="K40" s="528" t="s">
        <v>6</v>
      </c>
      <c r="L40" s="517" t="str">
        <f>'Statement of Change in members '!$C$10</f>
        <v>Total comprehensive income/(loss) for the year</v>
      </c>
      <c r="M40" s="517" t="str">
        <f>'Statement of Change in members '!$K$7</f>
        <v>2018 UY</v>
      </c>
      <c r="N40" s="519">
        <f>INDEX('Statement of Change in members '!$B$6:$C$17,MATCH('Direct validations'!L40,'Statement of Change in members '!$C$6:$C$17,0),1)</f>
        <v>2</v>
      </c>
      <c r="O40" s="519" t="str">
        <f>HLOOKUP(M40,'Statement of Change in members '!$B$7:$L$8,2,FALSE)</f>
        <v>G</v>
      </c>
      <c r="P40" s="520">
        <f>INDEX('Statement of Change in members '!$B$6:$L$17,MATCH('Direct validations'!N40,'Statement of Change in members '!$B$6:$B$17,0),MATCH('Direct validations'!O40,'Statement of Change in members '!$B$8:$L$8,0))</f>
        <v>0</v>
      </c>
      <c r="Q40" s="520">
        <f>INDEX('Statement of Change in members '!$B$24:$L$35,MATCH('Direct validations'!N40,'Statement of Change in members '!$B$24:$B$35,0),MATCH('Direct validations'!O40,'Statement of Change in members '!$B$26:$L$26,0))</f>
        <v>0</v>
      </c>
      <c r="R40" s="517" t="str">
        <f t="shared" si="10"/>
        <v>Pass</v>
      </c>
      <c r="S40" s="529" t="str">
        <f t="shared" si="11"/>
        <v>Pass</v>
      </c>
      <c r="T40" s="517" t="s">
        <v>16</v>
      </c>
      <c r="U40" s="517">
        <f t="shared" si="9"/>
        <v>0</v>
      </c>
      <c r="V40" s="529">
        <f t="shared" si="9"/>
        <v>0</v>
      </c>
    </row>
    <row r="41" spans="4:22" s="517" customFormat="1" ht="14.5" x14ac:dyDescent="0.35">
      <c r="D41" s="527" t="s">
        <v>105</v>
      </c>
      <c r="E41" s="517" t="str">
        <f>'Statement of profit and loss'!$C$63</f>
        <v>Total comprehensive income/(loss) for the year</v>
      </c>
      <c r="F41" s="517" t="str">
        <f>'Statement of profit and loss'!$L$44</f>
        <v>Total</v>
      </c>
      <c r="G41" s="519">
        <f>INDEX('Statement of profit and loss'!$B$43:$L$63,MATCH(E41,'Statement of profit and loss'!$C$43:$C$63,0),1)</f>
        <v>18</v>
      </c>
      <c r="H41" s="519" t="str">
        <f>HLOOKUP(F41,'Statement of profit and loss'!$E$44:$L$45,2,FALSE)</f>
        <v>H</v>
      </c>
      <c r="I41" s="520">
        <f>INDEX('Statement of profit and loss'!$B$43:$L$63,MATCH('Direct validations'!G41,'Statement of profit and loss'!$B$43:$B$63,0),MATCH('Direct validations'!H41,'Statement of profit and loss'!$B$45:$L$45,0))</f>
        <v>0</v>
      </c>
      <c r="J41" s="520">
        <f>INDEX('Statement of profit and loss'!$B$106:$L$126,MATCH('Direct validations'!G41,'Statement of profit and loss'!$B$106:$B$126,0),MATCH('Direct validations'!H41,'Statement of profit and loss'!$B$108:$L$108,0))</f>
        <v>0</v>
      </c>
      <c r="K41" s="528" t="s">
        <v>6</v>
      </c>
      <c r="L41" s="517" t="str">
        <f>'Statement of Change in members '!$C$10</f>
        <v>Total comprehensive income/(loss) for the year</v>
      </c>
      <c r="M41" s="517" t="str">
        <f>'Statement of Change in members '!$L$7</f>
        <v>Total</v>
      </c>
      <c r="N41" s="519">
        <f>INDEX('Statement of Change in members '!$B$6:$C$17,MATCH('Direct validations'!L41,'Statement of Change in members '!$C$6:$C$17,0),1)</f>
        <v>2</v>
      </c>
      <c r="O41" s="519" t="str">
        <f>HLOOKUP(M41,'Statement of Change in members '!$B$7:$L$8,2,FALSE)</f>
        <v>H</v>
      </c>
      <c r="P41" s="520">
        <f>INDEX('Statement of Change in members '!$B$6:$L$17,MATCH('Direct validations'!N41,'Statement of Change in members '!$B$6:$B$17,0),MATCH('Direct validations'!O41,'Statement of Change in members '!$B$8:$L$8,0))</f>
        <v>0</v>
      </c>
      <c r="Q41" s="520">
        <f>INDEX('Statement of Change in members '!$B$24:$L$35,MATCH('Direct validations'!N41,'Statement of Change in members '!$B$24:$B$35,0),MATCH('Direct validations'!O41,'Statement of Change in members '!$B$26:$L$26,0))</f>
        <v>0</v>
      </c>
      <c r="R41" s="517" t="str">
        <f t="shared" si="10"/>
        <v>Pass</v>
      </c>
      <c r="S41" s="529" t="str">
        <f t="shared" si="11"/>
        <v>Pass</v>
      </c>
      <c r="T41" s="517" t="s">
        <v>16</v>
      </c>
      <c r="U41" s="517">
        <f t="shared" si="9"/>
        <v>0</v>
      </c>
      <c r="V41" s="529">
        <f t="shared" si="9"/>
        <v>0</v>
      </c>
    </row>
    <row r="42" spans="4:22" s="517" customFormat="1" ht="12.5" x14ac:dyDescent="0.25">
      <c r="D42" s="531"/>
      <c r="I42" s="520"/>
      <c r="J42" s="520"/>
      <c r="P42" s="520"/>
      <c r="Q42" s="520"/>
      <c r="S42" s="529"/>
      <c r="V42" s="529"/>
    </row>
    <row r="43" spans="4:22" s="517" customFormat="1" ht="14.5" x14ac:dyDescent="0.35">
      <c r="D43" s="527" t="s">
        <v>107</v>
      </c>
      <c r="E43" s="517" t="str">
        <f>'Balance Sheet'!$C$40</f>
        <v>Members’ balances</v>
      </c>
      <c r="F43" s="517" t="str">
        <f>'Balance Sheet'!$E$37</f>
        <v>2024 UY</v>
      </c>
      <c r="G43" s="519">
        <f>INDEX('Balance Sheet'!$B$36:$L$60,MATCH('Direct validations'!E43,'Balance Sheet'!$C$36:$C$60,0),1)</f>
        <v>1</v>
      </c>
      <c r="H43" s="519" t="str">
        <f>HLOOKUP(F43,'Balance Sheet'!$B$37:$L$38,2,FALSE)</f>
        <v>A</v>
      </c>
      <c r="I43" s="520">
        <f>INDEX('Balance Sheet'!$B$36:$L$60,MATCH('Direct validations'!G43,'Balance Sheet'!$B$36:$B$60,0),MATCH('Direct validations'!H43,'Balance Sheet'!$B$38:$L$38,0))</f>
        <v>0</v>
      </c>
      <c r="J43" s="520">
        <f>INDEX('Balance Sheet'!$B$97:$L$121,MATCH('Direct validations'!G43,'Balance Sheet'!$B$97:$B$121,0),MATCH('Direct validations'!H43,'Balance Sheet'!$B$99:$L$99,0))</f>
        <v>0</v>
      </c>
      <c r="K43" s="528" t="s">
        <v>6</v>
      </c>
      <c r="L43" s="517" t="str">
        <f>'Statement of Change in members '!$C$17</f>
        <v>Members’ balances carried forward at 31 December</v>
      </c>
      <c r="M43" s="517" t="str">
        <f>'Statement of Change in members '!$E$7</f>
        <v>2024 UY</v>
      </c>
      <c r="N43" s="519">
        <f>INDEX('Statement of Change in members '!$B$6:$C$17,MATCH('Direct validations'!L43,'Statement of Change in members '!$C$6:$C$17,0),1)</f>
        <v>9</v>
      </c>
      <c r="O43" s="519" t="str">
        <f>HLOOKUP(M43,'Statement of Change in members '!$B$7:$L$8,2,FALSE)</f>
        <v>A</v>
      </c>
      <c r="P43" s="520">
        <f>INDEX('Statement of Change in members '!$B$6:$L$17,MATCH('Direct validations'!N43,'Statement of Change in members '!$B$6:$B$17,0),MATCH('Direct validations'!O43,'Statement of Change in members '!$B$8:$L$8,0))</f>
        <v>0</v>
      </c>
      <c r="Q43" s="520">
        <f>INDEX('Statement of Change in members '!$B$24:$L$35,MATCH('Direct validations'!N43,'Statement of Change in members '!$B$24:$B$35,0),MATCH('Direct validations'!O43,'Statement of Change in members '!$B$26:$L$26,0))</f>
        <v>0</v>
      </c>
      <c r="R43" s="517" t="str">
        <f>IF($T43="No",IF(I43=P43,"Pass","Fail"),IF(I43+P43=0,"Pass","Fail"))</f>
        <v>Pass</v>
      </c>
      <c r="S43" s="529" t="str">
        <f>IF($T43="No",IF(J43=Q43,"Pass","Fail"),IF(J43+Q43=0,"Pass","Fail"))</f>
        <v>Pass</v>
      </c>
      <c r="T43" s="517" t="s">
        <v>16</v>
      </c>
      <c r="U43" s="517">
        <f t="shared" ref="U43:V50" si="12">IF(R43="Pass",0,1)</f>
        <v>0</v>
      </c>
      <c r="V43" s="529">
        <f t="shared" si="12"/>
        <v>0</v>
      </c>
    </row>
    <row r="44" spans="4:22" s="517" customFormat="1" ht="14.5" x14ac:dyDescent="0.35">
      <c r="D44" s="527" t="s">
        <v>107</v>
      </c>
      <c r="E44" s="517" t="str">
        <f>'Balance Sheet'!$C$40</f>
        <v>Members’ balances</v>
      </c>
      <c r="F44" s="517" t="str">
        <f>'Balance Sheet'!$F$37</f>
        <v>2023 UY</v>
      </c>
      <c r="G44" s="519">
        <f>INDEX('Balance Sheet'!$B$36:$L$60,MATCH('Direct validations'!E44,'Balance Sheet'!$C$36:$C$60,0),1)</f>
        <v>1</v>
      </c>
      <c r="H44" s="519" t="str">
        <f>HLOOKUP(F44,'Balance Sheet'!$B$37:$L$38,2,FALSE)</f>
        <v>B</v>
      </c>
      <c r="I44" s="520">
        <f>INDEX('Balance Sheet'!$B$36:$L$60,MATCH('Direct validations'!G44,'Balance Sheet'!$B$36:$B$60,0),MATCH('Direct validations'!H44,'Balance Sheet'!$B$38:$L$38,0))</f>
        <v>0</v>
      </c>
      <c r="J44" s="520">
        <f>INDEX('Balance Sheet'!$B$97:$L$121,MATCH('Direct validations'!G44,'Balance Sheet'!$B$97:$B$121,0),MATCH('Direct validations'!H44,'Balance Sheet'!$B$99:$L$99,0))</f>
        <v>0</v>
      </c>
      <c r="K44" s="528" t="s">
        <v>6</v>
      </c>
      <c r="L44" s="517" t="str">
        <f>'Statement of Change in members '!$C$17</f>
        <v>Members’ balances carried forward at 31 December</v>
      </c>
      <c r="M44" s="517" t="str">
        <f>'Statement of Change in members '!$F$7</f>
        <v>2023 UY</v>
      </c>
      <c r="N44" s="519">
        <f>INDEX('Statement of Change in members '!$B$6:$C$17,MATCH('Direct validations'!L44,'Statement of Change in members '!$C$6:$C$17,0),1)</f>
        <v>9</v>
      </c>
      <c r="O44" s="519" t="str">
        <f>HLOOKUP(M44,'Statement of Change in members '!$B$7:$L$8,2,FALSE)</f>
        <v>B</v>
      </c>
      <c r="P44" s="520">
        <f>INDEX('Statement of Change in members '!$B$6:$L$17,MATCH('Direct validations'!N44,'Statement of Change in members '!$B$6:$B$17,0),MATCH('Direct validations'!O44,'Statement of Change in members '!$B$8:$L$8,0))</f>
        <v>0</v>
      </c>
      <c r="Q44" s="520">
        <f>INDEX('Statement of Change in members '!$B$24:$L$35,MATCH('Direct validations'!N44,'Statement of Change in members '!$B$24:$B$35,0),MATCH('Direct validations'!O44,'Statement of Change in members '!$B$26:$L$26,0))</f>
        <v>0</v>
      </c>
      <c r="R44" s="517" t="str">
        <f t="shared" ref="R44:R50" si="13">IF($T44="No",IF(I44=P44,"Pass","Fail"),IF(I44+P44=0,"Pass","Fail"))</f>
        <v>Pass</v>
      </c>
      <c r="S44" s="529" t="str">
        <f t="shared" ref="S44:S50" si="14">IF($T44="No",IF(J44=Q44,"Pass","Fail"),IF(J44+Q44=0,"Pass","Fail"))</f>
        <v>Pass</v>
      </c>
      <c r="T44" s="517" t="s">
        <v>16</v>
      </c>
      <c r="U44" s="517">
        <f t="shared" si="12"/>
        <v>0</v>
      </c>
      <c r="V44" s="529">
        <f t="shared" si="12"/>
        <v>0</v>
      </c>
    </row>
    <row r="45" spans="4:22" ht="14.5" x14ac:dyDescent="0.35">
      <c r="D45" s="527" t="s">
        <v>107</v>
      </c>
      <c r="E45" s="517" t="str">
        <f>'Balance Sheet'!$C$40</f>
        <v>Members’ balances</v>
      </c>
      <c r="F45" s="517" t="str">
        <f>'Balance Sheet'!$G$37</f>
        <v>2022 UY</v>
      </c>
      <c r="G45" s="519">
        <f>INDEX('Balance Sheet'!$B$36:$L$60,MATCH('Direct validations'!E45,'Balance Sheet'!$C$36:$C$60,0),1)</f>
        <v>1</v>
      </c>
      <c r="H45" s="519" t="str">
        <f>HLOOKUP(F45,'Balance Sheet'!$B$37:$L$38,2,FALSE)</f>
        <v>C</v>
      </c>
      <c r="I45" s="520">
        <f>INDEX('Balance Sheet'!$B$36:$L$60,MATCH('Direct validations'!G45,'Balance Sheet'!$B$36:$B$60,0),MATCH('Direct validations'!H45,'Balance Sheet'!$B$38:$L$38,0))</f>
        <v>0</v>
      </c>
      <c r="J45" s="520">
        <f>INDEX('Balance Sheet'!$B$97:$L$121,MATCH('Direct validations'!G45,'Balance Sheet'!$B$97:$B$121,0),MATCH('Direct validations'!H45,'Balance Sheet'!$B$99:$L$99,0))</f>
        <v>0</v>
      </c>
      <c r="K45" s="528" t="s">
        <v>6</v>
      </c>
      <c r="L45" s="517" t="str">
        <f>'Statement of Change in members '!$C$17</f>
        <v>Members’ balances carried forward at 31 December</v>
      </c>
      <c r="M45" s="517" t="str">
        <f>'Statement of Change in members '!$G$7</f>
        <v>2022 UY</v>
      </c>
      <c r="N45" s="519">
        <f>INDEX('Statement of Change in members '!$B$6:$C$17,MATCH('Direct validations'!L45,'Statement of Change in members '!$C$6:$C$17,0),1)</f>
        <v>9</v>
      </c>
      <c r="O45" s="519" t="str">
        <f>HLOOKUP(M45,'Statement of Change in members '!$B$7:$L$8,2,FALSE)</f>
        <v>C</v>
      </c>
      <c r="P45" s="520">
        <f>INDEX('Statement of Change in members '!$B$6:$L$17,MATCH('Direct validations'!N45,'Statement of Change in members '!$B$6:$B$17,0),MATCH('Direct validations'!O45,'Statement of Change in members '!$B$8:$L$8,0))</f>
        <v>0</v>
      </c>
      <c r="Q45" s="520">
        <f>INDEX('Statement of Change in members '!$B$24:$L$35,MATCH('Direct validations'!N45,'Statement of Change in members '!$B$24:$B$35,0),MATCH('Direct validations'!O45,'Statement of Change in members '!$B$26:$L$26,0))</f>
        <v>0</v>
      </c>
      <c r="R45" s="517" t="str">
        <f t="shared" si="13"/>
        <v>Pass</v>
      </c>
      <c r="S45" s="529" t="str">
        <f t="shared" si="14"/>
        <v>Pass</v>
      </c>
      <c r="T45" s="517" t="s">
        <v>16</v>
      </c>
      <c r="U45" s="517">
        <f t="shared" si="12"/>
        <v>0</v>
      </c>
      <c r="V45" s="529">
        <f t="shared" si="12"/>
        <v>0</v>
      </c>
    </row>
    <row r="46" spans="4:22" ht="14.5" x14ac:dyDescent="0.35">
      <c r="D46" s="527" t="s">
        <v>107</v>
      </c>
      <c r="E46" s="517" t="str">
        <f>'Balance Sheet'!$C$40</f>
        <v>Members’ balances</v>
      </c>
      <c r="F46" s="517" t="str">
        <f>'Balance Sheet'!$H$37</f>
        <v>2021 UY</v>
      </c>
      <c r="G46" s="519">
        <f>INDEX('Balance Sheet'!$B$36:$L$60,MATCH('Direct validations'!E46,'Balance Sheet'!$C$36:$C$60,0),1)</f>
        <v>1</v>
      </c>
      <c r="H46" s="519" t="str">
        <f>HLOOKUP(F46,'Balance Sheet'!$B$37:$L$38,2,FALSE)</f>
        <v>D</v>
      </c>
      <c r="I46" s="520">
        <f>INDEX('Balance Sheet'!$B$36:$L$60,MATCH('Direct validations'!G46,'Balance Sheet'!$B$36:$B$60,0),MATCH('Direct validations'!H46,'Balance Sheet'!$B$38:$L$38,0))</f>
        <v>0</v>
      </c>
      <c r="J46" s="520">
        <f>INDEX('Balance Sheet'!$B$97:$L$121,MATCH('Direct validations'!G46,'Balance Sheet'!$B$97:$B$121,0),MATCH('Direct validations'!H46,'Balance Sheet'!$B$99:$L$99,0))</f>
        <v>0</v>
      </c>
      <c r="K46" s="528" t="s">
        <v>6</v>
      </c>
      <c r="L46" s="517" t="str">
        <f>'Statement of Change in members '!$C$17</f>
        <v>Members’ balances carried forward at 31 December</v>
      </c>
      <c r="M46" s="517" t="str">
        <f>'Statement of Change in members '!$H$7</f>
        <v>2021 UY</v>
      </c>
      <c r="N46" s="519">
        <f>INDEX('Statement of Change in members '!$B$6:$C$17,MATCH('Direct validations'!L46,'Statement of Change in members '!$C$6:$C$17,0),1)</f>
        <v>9</v>
      </c>
      <c r="O46" s="519" t="str">
        <f>HLOOKUP(M46,'Statement of Change in members '!$B$7:$L$8,2,FALSE)</f>
        <v>D</v>
      </c>
      <c r="P46" s="520">
        <f>INDEX('Statement of Change in members '!$B$6:$L$17,MATCH('Direct validations'!N46,'Statement of Change in members '!$B$6:$B$17,0),MATCH('Direct validations'!O46,'Statement of Change in members '!$B$8:$L$8,0))</f>
        <v>0</v>
      </c>
      <c r="Q46" s="520">
        <f>INDEX('Statement of Change in members '!$B$24:$L$35,MATCH('Direct validations'!N46,'Statement of Change in members '!$B$24:$B$35,0),MATCH('Direct validations'!O46,'Statement of Change in members '!$B$26:$L$26,0))</f>
        <v>0</v>
      </c>
      <c r="R46" s="517" t="str">
        <f t="shared" si="13"/>
        <v>Pass</v>
      </c>
      <c r="S46" s="529" t="str">
        <f t="shared" si="14"/>
        <v>Pass</v>
      </c>
      <c r="T46" s="517" t="s">
        <v>16</v>
      </c>
      <c r="U46" s="517">
        <f t="shared" si="12"/>
        <v>0</v>
      </c>
      <c r="V46" s="529">
        <f t="shared" si="12"/>
        <v>0</v>
      </c>
    </row>
    <row r="47" spans="4:22" ht="14.5" x14ac:dyDescent="0.35">
      <c r="D47" s="527" t="s">
        <v>107</v>
      </c>
      <c r="E47" s="517" t="str">
        <f>'Balance Sheet'!$C$40</f>
        <v>Members’ balances</v>
      </c>
      <c r="F47" s="517" t="str">
        <f>'Balance Sheet'!$I$37</f>
        <v>2020 UY</v>
      </c>
      <c r="G47" s="519">
        <f>INDEX('Balance Sheet'!$B$36:$L$60,MATCH('Direct validations'!E47,'Balance Sheet'!$C$36:$C$60,0),1)</f>
        <v>1</v>
      </c>
      <c r="H47" s="519" t="str">
        <f>HLOOKUP(F47,'Balance Sheet'!$B$37:$L$38,2,FALSE)</f>
        <v>E</v>
      </c>
      <c r="I47" s="520">
        <f>INDEX('Balance Sheet'!$B$36:$L$60,MATCH('Direct validations'!G47,'Balance Sheet'!$B$36:$B$60,0),MATCH('Direct validations'!H47,'Balance Sheet'!$B$38:$L$38,0))</f>
        <v>0</v>
      </c>
      <c r="J47" s="520">
        <f>INDEX('Balance Sheet'!$B$97:$L$121,MATCH('Direct validations'!G47,'Balance Sheet'!$B$97:$B$121,0),MATCH('Direct validations'!H47,'Balance Sheet'!$B$99:$L$99,0))</f>
        <v>0</v>
      </c>
      <c r="K47" s="528" t="s">
        <v>6</v>
      </c>
      <c r="L47" s="517" t="str">
        <f>'Statement of Change in members '!$C$17</f>
        <v>Members’ balances carried forward at 31 December</v>
      </c>
      <c r="M47" s="517" t="str">
        <f>'Statement of Change in members '!$I$7</f>
        <v>2020 UY</v>
      </c>
      <c r="N47" s="519">
        <f>INDEX('Statement of Change in members '!$B$6:$C$17,MATCH('Direct validations'!L47,'Statement of Change in members '!$C$6:$C$17,0),1)</f>
        <v>9</v>
      </c>
      <c r="O47" s="519" t="str">
        <f>HLOOKUP(M47,'Statement of Change in members '!$B$7:$L$8,2,FALSE)</f>
        <v>E</v>
      </c>
      <c r="P47" s="520">
        <f>INDEX('Statement of Change in members '!$B$6:$L$17,MATCH('Direct validations'!N47,'Statement of Change in members '!$B$6:$B$17,0),MATCH('Direct validations'!O47,'Statement of Change in members '!$B$8:$L$8,0))</f>
        <v>0</v>
      </c>
      <c r="Q47" s="520">
        <f>INDEX('Statement of Change in members '!$B$24:$L$35,MATCH('Direct validations'!N47,'Statement of Change in members '!$B$24:$B$35,0),MATCH('Direct validations'!O47,'Statement of Change in members '!$B$26:$L$26,0))</f>
        <v>0</v>
      </c>
      <c r="R47" s="517" t="str">
        <f t="shared" si="13"/>
        <v>Pass</v>
      </c>
      <c r="S47" s="529" t="str">
        <f t="shared" si="14"/>
        <v>Pass</v>
      </c>
      <c r="T47" s="517" t="s">
        <v>16</v>
      </c>
      <c r="U47" s="517">
        <f t="shared" si="12"/>
        <v>0</v>
      </c>
      <c r="V47" s="529">
        <f t="shared" si="12"/>
        <v>0</v>
      </c>
    </row>
    <row r="48" spans="4:22" ht="14.5" x14ac:dyDescent="0.35">
      <c r="D48" s="527" t="s">
        <v>107</v>
      </c>
      <c r="E48" s="517" t="str">
        <f>'Balance Sheet'!$C$40</f>
        <v>Members’ balances</v>
      </c>
      <c r="F48" s="517" t="str">
        <f>'Balance Sheet'!$J$37</f>
        <v>2019 UY</v>
      </c>
      <c r="G48" s="519">
        <f>INDEX('Balance Sheet'!$B$36:$L$60,MATCH('Direct validations'!E48,'Balance Sheet'!$C$36:$C$60,0),1)</f>
        <v>1</v>
      </c>
      <c r="H48" s="519" t="str">
        <f>HLOOKUP(F48,'Balance Sheet'!$B$37:$L$38,2,FALSE)</f>
        <v>F</v>
      </c>
      <c r="I48" s="520">
        <f>INDEX('Balance Sheet'!$B$36:$L$60,MATCH('Direct validations'!G48,'Balance Sheet'!$B$36:$B$60,0),MATCH('Direct validations'!H48,'Balance Sheet'!$B$38:$L$38,0))</f>
        <v>0</v>
      </c>
      <c r="J48" s="520">
        <f>INDEX('Balance Sheet'!$B$97:$L$121,MATCH('Direct validations'!G48,'Balance Sheet'!$B$97:$B$121,0),MATCH('Direct validations'!H48,'Balance Sheet'!$B$99:$L$99,0))</f>
        <v>0</v>
      </c>
      <c r="K48" s="528" t="s">
        <v>6</v>
      </c>
      <c r="L48" s="517" t="str">
        <f>'Statement of Change in members '!$C$17</f>
        <v>Members’ balances carried forward at 31 December</v>
      </c>
      <c r="M48" s="517" t="str">
        <f>'Statement of Change in members '!$J$7</f>
        <v>2019 UY</v>
      </c>
      <c r="N48" s="519">
        <f>INDEX('Statement of Change in members '!$B$6:$C$17,MATCH('Direct validations'!L48,'Statement of Change in members '!$C$6:$C$17,0),1)</f>
        <v>9</v>
      </c>
      <c r="O48" s="519" t="str">
        <f>HLOOKUP(M48,'Statement of Change in members '!$B$7:$L$8,2,FALSE)</f>
        <v>F</v>
      </c>
      <c r="P48" s="520">
        <f>INDEX('Statement of Change in members '!$B$6:$L$17,MATCH('Direct validations'!N48,'Statement of Change in members '!$B$6:$B$17,0),MATCH('Direct validations'!O48,'Statement of Change in members '!$B$8:$L$8,0))</f>
        <v>0</v>
      </c>
      <c r="Q48" s="520">
        <f>INDEX('Statement of Change in members '!$B$24:$L$35,MATCH('Direct validations'!N48,'Statement of Change in members '!$B$24:$B$35,0),MATCH('Direct validations'!O48,'Statement of Change in members '!$B$26:$L$26,0))</f>
        <v>0</v>
      </c>
      <c r="R48" s="517" t="str">
        <f t="shared" si="13"/>
        <v>Pass</v>
      </c>
      <c r="S48" s="529" t="str">
        <f t="shared" si="14"/>
        <v>Pass</v>
      </c>
      <c r="T48" s="517" t="s">
        <v>16</v>
      </c>
      <c r="U48" s="517">
        <f t="shared" si="12"/>
        <v>0</v>
      </c>
      <c r="V48" s="529">
        <f t="shared" si="12"/>
        <v>0</v>
      </c>
    </row>
    <row r="49" spans="4:22" ht="14.5" x14ac:dyDescent="0.35">
      <c r="D49" s="527" t="s">
        <v>107</v>
      </c>
      <c r="E49" s="517" t="str">
        <f>'Balance Sheet'!$C$40</f>
        <v>Members’ balances</v>
      </c>
      <c r="F49" s="517" t="str">
        <f>'Balance Sheet'!$K$37</f>
        <v>2018 UY</v>
      </c>
      <c r="G49" s="519">
        <f>INDEX('Balance Sheet'!$B$36:$L$60,MATCH('Direct validations'!E49,'Balance Sheet'!$C$36:$C$60,0),1)</f>
        <v>1</v>
      </c>
      <c r="H49" s="519" t="str">
        <f>HLOOKUP(F49,'Balance Sheet'!$B$37:$L$38,2,FALSE)</f>
        <v>G</v>
      </c>
      <c r="I49" s="520">
        <f>INDEX('Balance Sheet'!$B$36:$L$60,MATCH('Direct validations'!G49,'Balance Sheet'!$B$36:$B$60,0),MATCH('Direct validations'!H49,'Balance Sheet'!$B$38:$L$38,0))</f>
        <v>0</v>
      </c>
      <c r="J49" s="520">
        <f>INDEX('Balance Sheet'!$B$97:$L$121,MATCH('Direct validations'!G49,'Balance Sheet'!$B$97:$B$121,0),MATCH('Direct validations'!H49,'Balance Sheet'!$B$99:$L$99,0))</f>
        <v>0</v>
      </c>
      <c r="K49" s="528" t="s">
        <v>6</v>
      </c>
      <c r="L49" s="517" t="str">
        <f>'Statement of Change in members '!$C$17</f>
        <v>Members’ balances carried forward at 31 December</v>
      </c>
      <c r="M49" s="517" t="str">
        <f>'Statement of Change in members '!$K$7</f>
        <v>2018 UY</v>
      </c>
      <c r="N49" s="519">
        <f>INDEX('Statement of Change in members '!$B$6:$C$17,MATCH('Direct validations'!L49,'Statement of Change in members '!$C$6:$C$17,0),1)</f>
        <v>9</v>
      </c>
      <c r="O49" s="519" t="str">
        <f>HLOOKUP(M49,'Statement of Change in members '!$B$7:$L$8,2,FALSE)</f>
        <v>G</v>
      </c>
      <c r="P49" s="520">
        <f>INDEX('Statement of Change in members '!$B$6:$L$17,MATCH('Direct validations'!N49,'Statement of Change in members '!$B$6:$B$17,0),MATCH('Direct validations'!O49,'Statement of Change in members '!$B$8:$L$8,0))</f>
        <v>0</v>
      </c>
      <c r="Q49" s="520">
        <f>INDEX('Statement of Change in members '!$B$24:$L$35,MATCH('Direct validations'!N49,'Statement of Change in members '!$B$24:$B$35,0),MATCH('Direct validations'!O49,'Statement of Change in members '!$B$26:$L$26,0))</f>
        <v>0</v>
      </c>
      <c r="R49" s="517" t="str">
        <f t="shared" si="13"/>
        <v>Pass</v>
      </c>
      <c r="S49" s="529" t="str">
        <f t="shared" si="14"/>
        <v>Pass</v>
      </c>
      <c r="T49" s="517" t="s">
        <v>16</v>
      </c>
      <c r="U49" s="517">
        <f t="shared" si="12"/>
        <v>0</v>
      </c>
      <c r="V49" s="529">
        <f t="shared" si="12"/>
        <v>0</v>
      </c>
    </row>
    <row r="50" spans="4:22" ht="14.5" x14ac:dyDescent="0.35">
      <c r="D50" s="527" t="s">
        <v>107</v>
      </c>
      <c r="E50" s="517" t="str">
        <f>'Balance Sheet'!$C$40</f>
        <v>Members’ balances</v>
      </c>
      <c r="F50" s="517" t="str">
        <f>'Balance Sheet'!$L$37</f>
        <v>Total</v>
      </c>
      <c r="G50" s="519">
        <f>INDEX('Balance Sheet'!$B$36:$L$60,MATCH('Direct validations'!E50,'Balance Sheet'!$C$36:$C$60,0),1)</f>
        <v>1</v>
      </c>
      <c r="H50" s="519" t="str">
        <f>HLOOKUP(F50,'Balance Sheet'!$B$37:$L$38,2,FALSE)</f>
        <v>H</v>
      </c>
      <c r="I50" s="520">
        <f>INDEX('Balance Sheet'!$B$36:$L$60,MATCH('Direct validations'!G50,'Balance Sheet'!$B$36:$B$60,0),MATCH('Direct validations'!H50,'Balance Sheet'!$B$38:$L$38,0))</f>
        <v>0</v>
      </c>
      <c r="J50" s="520">
        <f>INDEX('Balance Sheet'!$B$97:$L$121,MATCH('Direct validations'!G50,'Balance Sheet'!$B$97:$B$121,0),MATCH('Direct validations'!H50,'Balance Sheet'!$B$99:$L$99,0))</f>
        <v>0</v>
      </c>
      <c r="K50" s="528" t="s">
        <v>6</v>
      </c>
      <c r="L50" s="517" t="str">
        <f>'Statement of Change in members '!$C$17</f>
        <v>Members’ balances carried forward at 31 December</v>
      </c>
      <c r="M50" s="517" t="str">
        <f>'Statement of Change in members '!$L$7</f>
        <v>Total</v>
      </c>
      <c r="N50" s="519">
        <f>INDEX('Statement of Change in members '!$B$6:$C$17,MATCH('Direct validations'!L50,'Statement of Change in members '!$C$6:$C$17,0),1)</f>
        <v>9</v>
      </c>
      <c r="O50" s="519" t="str">
        <f>HLOOKUP(M50,'Statement of Change in members '!$B$7:$L$8,2,FALSE)</f>
        <v>H</v>
      </c>
      <c r="P50" s="520">
        <f>INDEX('Statement of Change in members '!$B$6:$L$17,MATCH('Direct validations'!N50,'Statement of Change in members '!$B$6:$B$17,0),MATCH('Direct validations'!O50,'Statement of Change in members '!$B$8:$L$8,0))</f>
        <v>0</v>
      </c>
      <c r="Q50" s="520">
        <f>INDEX('Statement of Change in members '!$B$24:$L$35,MATCH('Direct validations'!N50,'Statement of Change in members '!$B$24:$B$35,0),MATCH('Direct validations'!O50,'Statement of Change in members '!$B$26:$L$26,0))</f>
        <v>0</v>
      </c>
      <c r="R50" s="517" t="str">
        <f t="shared" si="13"/>
        <v>Pass</v>
      </c>
      <c r="S50" s="529" t="str">
        <f t="shared" si="14"/>
        <v>Pass</v>
      </c>
      <c r="T50" s="517" t="s">
        <v>16</v>
      </c>
      <c r="U50" s="517">
        <f t="shared" si="12"/>
        <v>0</v>
      </c>
      <c r="V50" s="529">
        <f t="shared" si="12"/>
        <v>0</v>
      </c>
    </row>
    <row r="51" spans="4:22" x14ac:dyDescent="0.3">
      <c r="D51" s="525"/>
      <c r="I51" s="520"/>
      <c r="J51" s="520"/>
      <c r="P51" s="520"/>
      <c r="Q51" s="520"/>
      <c r="R51" s="517"/>
      <c r="S51" s="529"/>
      <c r="U51" s="517"/>
      <c r="V51" s="529"/>
    </row>
    <row r="52" spans="4:22" ht="14.5" x14ac:dyDescent="0.35">
      <c r="D52" s="527" t="s">
        <v>108</v>
      </c>
      <c r="E52" s="517" t="str">
        <f>'Balance Sheet'!$C$17</f>
        <v>Debtors arising out of direct insurance operations</v>
      </c>
      <c r="F52" s="517" t="str">
        <f>'Balance Sheet'!$E$37</f>
        <v>2024 UY</v>
      </c>
      <c r="G52" s="519">
        <f>INDEX('Balance Sheet'!$B$6:$L$30,MATCH('Direct validations'!E52,'Balance Sheet'!$C$6:$C$30,0),1)</f>
        <v>7</v>
      </c>
      <c r="H52" s="519" t="str">
        <f>HLOOKUP(F52,'Balance Sheet'!$B$7:$L$8,2,FALSE)</f>
        <v>A</v>
      </c>
      <c r="I52" s="520">
        <f>INDEX('Balance Sheet'!$B$6:$L$30,MATCH('Direct validations'!G52,'Balance Sheet'!$B$6:$B$30,0),MATCH('Direct validations'!H52,'Balance Sheet'!$B$8:$L$8,0))</f>
        <v>0</v>
      </c>
      <c r="J52" s="520">
        <f>INDEX('Balance Sheet'!$B$68:$L$92,MATCH('Direct validations'!G52,'Balance Sheet'!$B$68:$B$92,0),MATCH('Direct validations'!H52,'Balance Sheet'!$B$70:$L$70,0))</f>
        <v>0</v>
      </c>
      <c r="K52" s="528" t="s">
        <v>1</v>
      </c>
      <c r="L52" s="517" t="str">
        <f>'Exposure to credit risk'!$C$18</f>
        <v>Debtors arising out of direct insurance operations</v>
      </c>
      <c r="M52" s="517" t="str">
        <f>'Exposure to credit risk'!$K$5</f>
        <v>Total </v>
      </c>
      <c r="N52" s="519">
        <f>INDEX('Exposure to credit risk'!$B$4:$C$22,MATCH('Direct validations'!L52,'Exposure to credit risk'!$C$4:$C$22,0),1)</f>
        <v>11</v>
      </c>
      <c r="O52" s="519" t="str">
        <f>HLOOKUP(M52,'Exposure to credit risk'!$B$5:$K$6,2,FALSE)</f>
        <v>G</v>
      </c>
      <c r="P52" s="520">
        <f>INDEX('Exposure to credit risk'!$B$4:$K$22,MATCH('Direct validations'!N52,'Exposure to credit risk'!$B$4:$B$22,0),MATCH('Direct validations'!O52,'Exposure to credit risk'!$B$6:$K$6,0))</f>
        <v>0</v>
      </c>
      <c r="Q52" s="520">
        <f>INDEX('Exposure to credit risk'!$M$4:$V$22,MATCH('Direct validations'!N52,'Exposure to credit risk'!$M$4:$M$22,0),MATCH('Direct validations'!O52,'Exposure to credit risk'!$M$6:$V$6,0))</f>
        <v>0</v>
      </c>
      <c r="R52" s="517" t="str">
        <f t="shared" ref="R52:R59" si="15">IF($T52="No",IF(I52=P52,"Pass","Fail"),IF(I52+P52=0,"Pass","Fail"))</f>
        <v>Pass</v>
      </c>
      <c r="S52" s="529" t="str">
        <f t="shared" ref="S52:S59" si="16">IF($T52="No",IF(J52=Q52,"Pass","Fail"),IF(J52+Q52=0,"Pass","Fail"))</f>
        <v>Pass</v>
      </c>
      <c r="T52" s="517" t="s">
        <v>16</v>
      </c>
      <c r="U52" s="517">
        <f t="shared" ref="U52:V59" si="17">IF(R52="Pass",0,1)</f>
        <v>0</v>
      </c>
      <c r="V52" s="529">
        <f t="shared" si="17"/>
        <v>0</v>
      </c>
    </row>
    <row r="53" spans="4:22" ht="14.5" x14ac:dyDescent="0.35">
      <c r="D53" s="527" t="s">
        <v>108</v>
      </c>
      <c r="E53" s="517" t="str">
        <f>'Balance Sheet'!$C$17</f>
        <v>Debtors arising out of direct insurance operations</v>
      </c>
      <c r="F53" s="517" t="str">
        <f>'Balance Sheet'!$F$37</f>
        <v>2023 UY</v>
      </c>
      <c r="G53" s="519">
        <f>INDEX('Balance Sheet'!$B$6:$L$30,MATCH('Direct validations'!E53,'Balance Sheet'!$C$6:$C$30,0),1)</f>
        <v>7</v>
      </c>
      <c r="H53" s="519" t="str">
        <f>HLOOKUP(F53,'Balance Sheet'!$B$7:$L$8,2,FALSE)</f>
        <v>B</v>
      </c>
      <c r="I53" s="520">
        <f>INDEX('Balance Sheet'!$B$6:$L$30,MATCH('Direct validations'!G53,'Balance Sheet'!$B$6:$B$30,0),MATCH('Direct validations'!H53,'Balance Sheet'!$B$8:$L$8,0))</f>
        <v>0</v>
      </c>
      <c r="J53" s="520">
        <f>INDEX('Balance Sheet'!$B$68:$L$92,MATCH('Direct validations'!G53,'Balance Sheet'!$B$68:$B$92,0),MATCH('Direct validations'!H53,'Balance Sheet'!$B$70:$L$70,0))</f>
        <v>0</v>
      </c>
      <c r="K53" s="528" t="s">
        <v>1</v>
      </c>
      <c r="L53" s="517" t="str">
        <f>'Exposure to credit risk'!$C$39</f>
        <v>Debtors arising out of direct insurance operations</v>
      </c>
      <c r="M53" s="517" t="str">
        <f>'Exposure to credit risk'!$K$26</f>
        <v>Total </v>
      </c>
      <c r="N53" s="519">
        <f>INDEX('Exposure to credit risk'!$B$25:$C$43,MATCH('Direct validations'!L53,'Exposure to credit risk'!$C$25:$C$43,0),1)</f>
        <v>11</v>
      </c>
      <c r="O53" s="519" t="str">
        <f>HLOOKUP(M53,'Exposure to credit risk'!$B$26:$K$27,2,FALSE)</f>
        <v>N</v>
      </c>
      <c r="P53" s="520">
        <f>INDEX('Exposure to credit risk'!$B$25:$K$43,MATCH('Direct validations'!N53,'Exposure to credit risk'!$B$25:$B$43,0),MATCH('Direct validations'!O53,'Exposure to credit risk'!$B$27:$K$27,0))</f>
        <v>0</v>
      </c>
      <c r="Q53" s="520">
        <f>INDEX('Exposure to credit risk'!$M$25:$V$43,MATCH('Direct validations'!N53,'Exposure to credit risk'!$M$25:$M$43,0),MATCH('Direct validations'!O53,'Exposure to credit risk'!$M$27:$V$27,0))</f>
        <v>0</v>
      </c>
      <c r="R53" s="517" t="str">
        <f t="shared" si="15"/>
        <v>Pass</v>
      </c>
      <c r="S53" s="529" t="str">
        <f t="shared" si="16"/>
        <v>Pass</v>
      </c>
      <c r="T53" s="517" t="s">
        <v>16</v>
      </c>
      <c r="U53" s="517">
        <f t="shared" si="17"/>
        <v>0</v>
      </c>
      <c r="V53" s="529">
        <f t="shared" si="17"/>
        <v>0</v>
      </c>
    </row>
    <row r="54" spans="4:22" ht="14.5" x14ac:dyDescent="0.35">
      <c r="D54" s="527" t="s">
        <v>108</v>
      </c>
      <c r="E54" s="517" t="str">
        <f>'Balance Sheet'!$C$17</f>
        <v>Debtors arising out of direct insurance operations</v>
      </c>
      <c r="F54" s="517" t="str">
        <f>'Balance Sheet'!$G$37</f>
        <v>2022 UY</v>
      </c>
      <c r="G54" s="519">
        <f>INDEX('Balance Sheet'!$B$6:$L$30,MATCH('Direct validations'!E54,'Balance Sheet'!$C$6:$C$30,0),1)</f>
        <v>7</v>
      </c>
      <c r="H54" s="519" t="str">
        <f>HLOOKUP(F54,'Balance Sheet'!$B$7:$L$8,2,FALSE)</f>
        <v>C</v>
      </c>
      <c r="I54" s="520">
        <f>INDEX('Balance Sheet'!$B$6:$L$30,MATCH('Direct validations'!G54,'Balance Sheet'!$B$6:$B$30,0),MATCH('Direct validations'!H54,'Balance Sheet'!$B$8:$L$8,0))</f>
        <v>0</v>
      </c>
      <c r="J54" s="520">
        <f>INDEX('Balance Sheet'!$B$68:$L$92,MATCH('Direct validations'!G54,'Balance Sheet'!$B$68:$B$92,0),MATCH('Direct validations'!H54,'Balance Sheet'!$B$70:$L$70,0))</f>
        <v>0</v>
      </c>
      <c r="K54" s="528" t="s">
        <v>1</v>
      </c>
      <c r="L54" s="517" t="str">
        <f>'Exposure to credit risk'!$C$60</f>
        <v>Debtors arising out of direct insurance operations</v>
      </c>
      <c r="M54" s="517" t="str">
        <f>'Exposure to credit risk'!$K$47</f>
        <v>Total </v>
      </c>
      <c r="N54" s="519">
        <f>INDEX('Exposure to credit risk'!$B$46:$C$64,MATCH('Direct validations'!L54,'Exposure to credit risk'!$C$46:$C$64,0),1)</f>
        <v>11</v>
      </c>
      <c r="O54" s="519" t="str">
        <f>HLOOKUP(M54,'Exposure to credit risk'!$B$47:$K$48,2,FALSE)</f>
        <v>U</v>
      </c>
      <c r="P54" s="520">
        <f>INDEX('Exposure to credit risk'!$B$46:$K$64,MATCH('Direct validations'!N54,'Exposure to credit risk'!$B$46:$B$64,0),MATCH('Direct validations'!O54,'Exposure to credit risk'!$B$48:$K$48,0))</f>
        <v>0</v>
      </c>
      <c r="Q54" s="520">
        <f>INDEX('Exposure to credit risk'!$M$46:$V$64,MATCH('Direct validations'!N54,'Exposure to credit risk'!$M$46:$M$64,0),MATCH('Direct validations'!O54,'Exposure to credit risk'!$M$48:$V$48,0))</f>
        <v>0</v>
      </c>
      <c r="R54" s="517" t="str">
        <f t="shared" si="15"/>
        <v>Pass</v>
      </c>
      <c r="S54" s="529" t="str">
        <f t="shared" si="16"/>
        <v>Pass</v>
      </c>
      <c r="T54" s="517" t="s">
        <v>16</v>
      </c>
      <c r="U54" s="517">
        <f t="shared" si="17"/>
        <v>0</v>
      </c>
      <c r="V54" s="529">
        <f t="shared" si="17"/>
        <v>0</v>
      </c>
    </row>
    <row r="55" spans="4:22" ht="14.5" x14ac:dyDescent="0.35">
      <c r="D55" s="527" t="s">
        <v>108</v>
      </c>
      <c r="E55" s="517" t="str">
        <f>'Balance Sheet'!$C$17</f>
        <v>Debtors arising out of direct insurance operations</v>
      </c>
      <c r="F55" s="517" t="str">
        <f>'Balance Sheet'!$H$37</f>
        <v>2021 UY</v>
      </c>
      <c r="G55" s="519">
        <f>INDEX('Balance Sheet'!$B$6:$L$30,MATCH('Direct validations'!E55,'Balance Sheet'!$C$6:$C$30,0),1)</f>
        <v>7</v>
      </c>
      <c r="H55" s="519" t="str">
        <f>HLOOKUP(F55,'Balance Sheet'!$B$7:$L$8,2,FALSE)</f>
        <v>D</v>
      </c>
      <c r="I55" s="520">
        <f>INDEX('Balance Sheet'!$B$6:$L$30,MATCH('Direct validations'!G55,'Balance Sheet'!$B$6:$B$30,0),MATCH('Direct validations'!H55,'Balance Sheet'!$B$8:$L$8,0))</f>
        <v>0</v>
      </c>
      <c r="J55" s="520">
        <f>INDEX('Balance Sheet'!$B$68:$L$92,MATCH('Direct validations'!G55,'Balance Sheet'!$B$68:$B$92,0),MATCH('Direct validations'!H55,'Balance Sheet'!$B$70:$L$70,0))</f>
        <v>0</v>
      </c>
      <c r="K55" s="528" t="s">
        <v>1</v>
      </c>
      <c r="L55" s="517" t="str">
        <f>'Exposure to credit risk'!$C$81</f>
        <v>Debtors arising out of direct insurance operations</v>
      </c>
      <c r="M55" s="517" t="str">
        <f>'Exposure to credit risk'!$K$68</f>
        <v>Total </v>
      </c>
      <c r="N55" s="519">
        <f>INDEX('Exposure to credit risk'!$B$67:$C$85,MATCH('Direct validations'!L55,'Exposure to credit risk'!$C$67:$C$85,0),1)</f>
        <v>11</v>
      </c>
      <c r="O55" s="519" t="str">
        <f>HLOOKUP(M55,'Exposure to credit risk'!$B$68:$K$69,2,FALSE)</f>
        <v>AB</v>
      </c>
      <c r="P55" s="520">
        <f>INDEX('Exposure to credit risk'!$B$67:$K$85,MATCH('Direct validations'!N55,'Exposure to credit risk'!$B$67:$B$85,0),MATCH('Direct validations'!O55,'Exposure to credit risk'!$B$69:$K$69,0))</f>
        <v>0</v>
      </c>
      <c r="Q55" s="520">
        <f>INDEX('Exposure to credit risk'!$M$67:$V$85,MATCH('Direct validations'!N55,'Exposure to credit risk'!$M$67:$M$85,0),MATCH('Direct validations'!O55,'Exposure to credit risk'!$M$69:$V$69,0))</f>
        <v>0</v>
      </c>
      <c r="R55" s="517" t="str">
        <f t="shared" si="15"/>
        <v>Pass</v>
      </c>
      <c r="S55" s="529" t="str">
        <f t="shared" si="16"/>
        <v>Pass</v>
      </c>
      <c r="T55" s="517" t="s">
        <v>16</v>
      </c>
      <c r="U55" s="517">
        <f t="shared" si="17"/>
        <v>0</v>
      </c>
      <c r="V55" s="529">
        <f t="shared" si="17"/>
        <v>0</v>
      </c>
    </row>
    <row r="56" spans="4:22" ht="14.5" x14ac:dyDescent="0.35">
      <c r="D56" s="527" t="s">
        <v>108</v>
      </c>
      <c r="E56" s="517" t="str">
        <f>'Balance Sheet'!$C$17</f>
        <v>Debtors arising out of direct insurance operations</v>
      </c>
      <c r="F56" s="517" t="str">
        <f>'Balance Sheet'!$I$37</f>
        <v>2020 UY</v>
      </c>
      <c r="G56" s="519">
        <f>INDEX('Balance Sheet'!$B$6:$L$30,MATCH('Direct validations'!E56,'Balance Sheet'!$C$6:$C$30,0),1)</f>
        <v>7</v>
      </c>
      <c r="H56" s="519" t="str">
        <f>HLOOKUP(F56,'Balance Sheet'!$B$7:$L$8,2,FALSE)</f>
        <v>E</v>
      </c>
      <c r="I56" s="520">
        <f>INDEX('Balance Sheet'!$B$6:$L$30,MATCH('Direct validations'!G56,'Balance Sheet'!$B$6:$B$30,0),MATCH('Direct validations'!H56,'Balance Sheet'!$B$8:$L$8,0))</f>
        <v>0</v>
      </c>
      <c r="J56" s="520">
        <f>INDEX('Balance Sheet'!$B$68:$L$92,MATCH('Direct validations'!G56,'Balance Sheet'!$B$68:$B$92,0),MATCH('Direct validations'!H56,'Balance Sheet'!$B$70:$L$70,0))</f>
        <v>0</v>
      </c>
      <c r="K56" s="528" t="s">
        <v>1</v>
      </c>
      <c r="L56" s="517" t="str">
        <f>'Exposure to credit risk'!$C$102</f>
        <v>Debtors arising out of direct insurance operations</v>
      </c>
      <c r="M56" s="517" t="str">
        <f>'Exposure to credit risk'!$K$89</f>
        <v>Total </v>
      </c>
      <c r="N56" s="519">
        <f>INDEX('Exposure to credit risk'!$B$88:$C$106,MATCH('Direct validations'!L56,'Exposure to credit risk'!$C$88:$C$106,0),1)</f>
        <v>11</v>
      </c>
      <c r="O56" s="519" t="str">
        <f>HLOOKUP(M56,'Exposure to credit risk'!$B$89:$K$90,2,FALSE)</f>
        <v>AI</v>
      </c>
      <c r="P56" s="520">
        <f>INDEX('Exposure to credit risk'!$B$88:$K$106,MATCH('Direct validations'!N56,'Exposure to credit risk'!$B$88:$B$106,0),MATCH('Direct validations'!O56,'Exposure to credit risk'!$B$90:$K$90,0))</f>
        <v>0</v>
      </c>
      <c r="Q56" s="520">
        <f>INDEX('Exposure to credit risk'!$M$88:$V$106,MATCH('Direct validations'!N56,'Exposure to credit risk'!$M$88:$M$106,0),MATCH('Direct validations'!O56,'Exposure to credit risk'!$M$90:$V$90,0))</f>
        <v>0</v>
      </c>
      <c r="R56" s="517" t="str">
        <f t="shared" si="15"/>
        <v>Pass</v>
      </c>
      <c r="S56" s="529" t="str">
        <f t="shared" si="16"/>
        <v>Pass</v>
      </c>
      <c r="T56" s="517" t="s">
        <v>16</v>
      </c>
      <c r="U56" s="517">
        <f t="shared" si="17"/>
        <v>0</v>
      </c>
      <c r="V56" s="529">
        <f t="shared" si="17"/>
        <v>0</v>
      </c>
    </row>
    <row r="57" spans="4:22" ht="14.5" x14ac:dyDescent="0.35">
      <c r="D57" s="527" t="s">
        <v>108</v>
      </c>
      <c r="E57" s="517" t="str">
        <f>'Balance Sheet'!$C$17</f>
        <v>Debtors arising out of direct insurance operations</v>
      </c>
      <c r="F57" s="517" t="str">
        <f>'Balance Sheet'!$J$37</f>
        <v>2019 UY</v>
      </c>
      <c r="G57" s="519">
        <f>INDEX('Balance Sheet'!$B$6:$L$30,MATCH('Direct validations'!E57,'Balance Sheet'!$C$6:$C$30,0),1)</f>
        <v>7</v>
      </c>
      <c r="H57" s="519" t="str">
        <f>HLOOKUP(F57,'Balance Sheet'!$B$7:$L$8,2,FALSE)</f>
        <v>F</v>
      </c>
      <c r="I57" s="520">
        <f>INDEX('Balance Sheet'!$B$6:$L$30,MATCH('Direct validations'!G57,'Balance Sheet'!$B$6:$B$30,0),MATCH('Direct validations'!H57,'Balance Sheet'!$B$8:$L$8,0))</f>
        <v>0</v>
      </c>
      <c r="J57" s="520">
        <f>INDEX('Balance Sheet'!$B$68:$L$92,MATCH('Direct validations'!G57,'Balance Sheet'!$B$68:$B$92,0),MATCH('Direct validations'!H57,'Balance Sheet'!$B$70:$L$70,0))</f>
        <v>0</v>
      </c>
      <c r="K57" s="528" t="s">
        <v>1</v>
      </c>
      <c r="L57" s="517" t="str">
        <f>'Exposure to credit risk'!$C$123</f>
        <v>Debtors arising out of direct insurance operations</v>
      </c>
      <c r="M57" s="517" t="str">
        <f>'Exposure to credit risk'!$K$110</f>
        <v>Total </v>
      </c>
      <c r="N57" s="519">
        <f>INDEX('Exposure to credit risk'!$B$109:$C$127,MATCH('Direct validations'!L57,'Exposure to credit risk'!$C$109:$C$127,0),1)</f>
        <v>11</v>
      </c>
      <c r="O57" s="519" t="str">
        <f>HLOOKUP(M57,'Exposure to credit risk'!$B$110:$K$111,2,FALSE)</f>
        <v>AP</v>
      </c>
      <c r="P57" s="520">
        <f>INDEX('Exposure to credit risk'!$B$109:$K$127,MATCH('Direct validations'!N57,'Exposure to credit risk'!$B$109:$B$127,0),MATCH('Direct validations'!O57,'Exposure to credit risk'!$B$111:$K$111,0))</f>
        <v>0</v>
      </c>
      <c r="Q57" s="520">
        <f>INDEX('Exposure to credit risk'!$M$109:$V$127,MATCH('Direct validations'!N57,'Exposure to credit risk'!$M$109:$M$127,0),MATCH('Direct validations'!O57,'Exposure to credit risk'!$M$111:$V$111,0))</f>
        <v>0</v>
      </c>
      <c r="R57" s="517" t="str">
        <f t="shared" si="15"/>
        <v>Pass</v>
      </c>
      <c r="S57" s="529" t="str">
        <f t="shared" si="16"/>
        <v>Pass</v>
      </c>
      <c r="T57" s="517" t="s">
        <v>16</v>
      </c>
      <c r="U57" s="517">
        <f t="shared" si="17"/>
        <v>0</v>
      </c>
      <c r="V57" s="529">
        <f t="shared" si="17"/>
        <v>0</v>
      </c>
    </row>
    <row r="58" spans="4:22" ht="14.5" x14ac:dyDescent="0.35">
      <c r="D58" s="527" t="s">
        <v>108</v>
      </c>
      <c r="E58" s="517" t="str">
        <f>'Balance Sheet'!$C$17</f>
        <v>Debtors arising out of direct insurance operations</v>
      </c>
      <c r="F58" s="517" t="str">
        <f>'Balance Sheet'!$K$37</f>
        <v>2018 UY</v>
      </c>
      <c r="G58" s="519">
        <f>INDEX('Balance Sheet'!$B$6:$L$30,MATCH('Direct validations'!E58,'Balance Sheet'!$C$6:$C$30,0),1)</f>
        <v>7</v>
      </c>
      <c r="H58" s="519" t="str">
        <f>HLOOKUP(F58,'Balance Sheet'!$B$7:$L$8,2,FALSE)</f>
        <v>G</v>
      </c>
      <c r="I58" s="520">
        <f>INDEX('Balance Sheet'!$B$6:$L$30,MATCH('Direct validations'!G58,'Balance Sheet'!$B$6:$B$30,0),MATCH('Direct validations'!H58,'Balance Sheet'!$B$8:$L$8,0))</f>
        <v>0</v>
      </c>
      <c r="J58" s="520">
        <f>INDEX('Balance Sheet'!$B$68:$L$92,MATCH('Direct validations'!G58,'Balance Sheet'!$B$68:$B$92,0),MATCH('Direct validations'!H58,'Balance Sheet'!$B$70:$L$70,0))</f>
        <v>0</v>
      </c>
      <c r="K58" s="528" t="s">
        <v>1</v>
      </c>
      <c r="L58" s="517" t="str">
        <f>'Exposure to credit risk'!$C$144</f>
        <v>Debtors arising out of direct insurance operations</v>
      </c>
      <c r="M58" s="517" t="str">
        <f>'Exposure to credit risk'!$K$131</f>
        <v>Total </v>
      </c>
      <c r="N58" s="519">
        <f>INDEX('Exposure to credit risk'!$B$130:$C$148,MATCH('Direct validations'!L58,'Exposure to credit risk'!$C$130:$C$148,0),1)</f>
        <v>11</v>
      </c>
      <c r="O58" s="519" t="str">
        <f>HLOOKUP(M58,'Exposure to credit risk'!$B$131:$K$132,2,FALSE)</f>
        <v>AW</v>
      </c>
      <c r="P58" s="520">
        <f>INDEX('Exposure to credit risk'!$B$130:$K$148,MATCH('Direct validations'!N58,'Exposure to credit risk'!$B$130:$B$148,0),MATCH('Direct validations'!O58,'Exposure to credit risk'!$B$132:$K$132,0))</f>
        <v>0</v>
      </c>
      <c r="Q58" s="520">
        <f>INDEX('Exposure to credit risk'!$M$130:$V$148,MATCH('Direct validations'!N58,'Exposure to credit risk'!$M$130:$M$148,0),MATCH('Direct validations'!O58,'Exposure to credit risk'!$M$132:$V$132,0))</f>
        <v>0</v>
      </c>
      <c r="R58" s="517" t="str">
        <f t="shared" si="15"/>
        <v>Pass</v>
      </c>
      <c r="S58" s="529" t="str">
        <f t="shared" si="16"/>
        <v>Pass</v>
      </c>
      <c r="T58" s="517" t="s">
        <v>16</v>
      </c>
      <c r="U58" s="517">
        <f t="shared" si="17"/>
        <v>0</v>
      </c>
      <c r="V58" s="529">
        <f t="shared" si="17"/>
        <v>0</v>
      </c>
    </row>
    <row r="59" spans="4:22" ht="14.5" x14ac:dyDescent="0.35">
      <c r="D59" s="527" t="s">
        <v>108</v>
      </c>
      <c r="E59" s="517" t="str">
        <f>'Balance Sheet'!$C$17</f>
        <v>Debtors arising out of direct insurance operations</v>
      </c>
      <c r="F59" s="517" t="str">
        <f>'Balance Sheet'!$L$37</f>
        <v>Total</v>
      </c>
      <c r="G59" s="519">
        <f>INDEX('Balance Sheet'!$B$6:$L$30,MATCH('Direct validations'!E59,'Balance Sheet'!$C$6:$C$30,0),1)</f>
        <v>7</v>
      </c>
      <c r="H59" s="519" t="str">
        <f>HLOOKUP(F59,'Balance Sheet'!$B$7:$L$8,2,FALSE)</f>
        <v>H</v>
      </c>
      <c r="I59" s="520">
        <f>INDEX('Balance Sheet'!$B$6:$L$30,MATCH('Direct validations'!G59,'Balance Sheet'!$B$6:$B$30,0),MATCH('Direct validations'!H59,'Balance Sheet'!$B$8:$L$8,0))</f>
        <v>0</v>
      </c>
      <c r="J59" s="520">
        <f>INDEX('Balance Sheet'!$B$68:$L$92,MATCH('Direct validations'!G59,'Balance Sheet'!$B$68:$B$92,0),MATCH('Direct validations'!H59,'Balance Sheet'!$B$70:$L$70,0))</f>
        <v>0</v>
      </c>
      <c r="K59" s="528" t="s">
        <v>1</v>
      </c>
      <c r="L59" s="517" t="str">
        <f>'Exposure to credit risk'!$C$165</f>
        <v>Debtors arising out of direct insurance operations</v>
      </c>
      <c r="M59" s="517" t="str">
        <f>'Exposure to credit risk'!$K$152</f>
        <v>Total </v>
      </c>
      <c r="N59" s="519">
        <f>INDEX('Exposure to credit risk'!$B$151:$C$169,MATCH('Direct validations'!L59,'Exposure to credit risk'!$C$151:$C$169,0),1)</f>
        <v>11</v>
      </c>
      <c r="O59" s="519" t="str">
        <f>HLOOKUP(M59,'Exposure to credit risk'!$B$152:$K$153,2,FALSE)</f>
        <v>AAD</v>
      </c>
      <c r="P59" s="520">
        <f>INDEX('Exposure to credit risk'!$B$151:$K$169,MATCH('Direct validations'!N59,'Exposure to credit risk'!$B$151:$B$169,0),MATCH('Direct validations'!O59,'Exposure to credit risk'!$B$153:$K$153,0))</f>
        <v>0</v>
      </c>
      <c r="Q59" s="520">
        <f>INDEX('Exposure to credit risk'!$M$151:$V$169,MATCH('Direct validations'!N59,'Exposure to credit risk'!$M$151:$M$169,0),MATCH('Direct validations'!O59,'Exposure to credit risk'!$M$153:$V$153,0))</f>
        <v>0</v>
      </c>
      <c r="R59" s="517" t="str">
        <f t="shared" si="15"/>
        <v>Pass</v>
      </c>
      <c r="S59" s="529" t="str">
        <f t="shared" si="16"/>
        <v>Pass</v>
      </c>
      <c r="T59" s="517" t="s">
        <v>16</v>
      </c>
      <c r="U59" s="517">
        <f t="shared" si="17"/>
        <v>0</v>
      </c>
      <c r="V59" s="529">
        <f t="shared" si="17"/>
        <v>0</v>
      </c>
    </row>
    <row r="60" spans="4:22" x14ac:dyDescent="0.3">
      <c r="D60" s="525"/>
      <c r="I60" s="520"/>
      <c r="J60" s="520"/>
      <c r="P60" s="520"/>
      <c r="Q60" s="520"/>
      <c r="R60" s="517"/>
      <c r="S60" s="529"/>
      <c r="U60" s="517"/>
      <c r="V60" s="529"/>
    </row>
    <row r="61" spans="4:22" ht="14.5" x14ac:dyDescent="0.35">
      <c r="D61" s="527" t="s">
        <v>108</v>
      </c>
      <c r="E61" s="517" t="str">
        <f>'Balance Sheet'!$C$18</f>
        <v>Debtors arising out of reinsurance operations</v>
      </c>
      <c r="F61" s="517" t="str">
        <f>'Balance Sheet'!$E$37</f>
        <v>2024 UY</v>
      </c>
      <c r="G61" s="519">
        <f>INDEX('Balance Sheet'!$B$6:$L$30,MATCH('Direct validations'!E61,'Balance Sheet'!$C$6:$C$30,0),1)</f>
        <v>8</v>
      </c>
      <c r="H61" s="519" t="str">
        <f>HLOOKUP(F61,'Balance Sheet'!$B$7:$L$8,2,FALSE)</f>
        <v>A</v>
      </c>
      <c r="I61" s="520">
        <f>INDEX('Balance Sheet'!$B$6:$L$30,MATCH('Direct validations'!G61,'Balance Sheet'!$B$6:$B$30,0),MATCH('Direct validations'!H61,'Balance Sheet'!$B$8:$L$8,0))</f>
        <v>0</v>
      </c>
      <c r="J61" s="520">
        <f>INDEX('Balance Sheet'!$B$68:$L$92,MATCH('Direct validations'!G61,'Balance Sheet'!$B$68:$B$92,0),MATCH('Direct validations'!H61,'Balance Sheet'!$B$70:$L$70,0))</f>
        <v>0</v>
      </c>
      <c r="K61" s="528" t="s">
        <v>1</v>
      </c>
      <c r="L61" s="517" t="str">
        <f>'Exposure to credit risk'!$C$19</f>
        <v>Debtors arising out of reinsurance operations</v>
      </c>
      <c r="M61" s="517" t="str">
        <f>'Exposure to credit risk'!$K$5</f>
        <v>Total </v>
      </c>
      <c r="N61" s="519">
        <f>INDEX('Exposure to credit risk'!$B$4:$C$22,MATCH('Direct validations'!L61,'Exposure to credit risk'!$C$4:$C$22,0),1)</f>
        <v>12</v>
      </c>
      <c r="O61" s="519" t="str">
        <f>HLOOKUP(M61,'Exposure to credit risk'!$B$5:$K$6,2,FALSE)</f>
        <v>G</v>
      </c>
      <c r="P61" s="520">
        <f>INDEX('Exposure to credit risk'!$B$4:$K$22,MATCH('Direct validations'!N61,'Exposure to credit risk'!$B$4:$B$22,0),MATCH('Direct validations'!O61,'Exposure to credit risk'!$B$6:$K$6,0))</f>
        <v>0</v>
      </c>
      <c r="Q61" s="520">
        <f>INDEX('Exposure to credit risk'!$M$4:$V$22,MATCH('Direct validations'!N61,'Exposure to credit risk'!$M$4:$M$22,0),MATCH('Direct validations'!O61,'Exposure to credit risk'!$M$6:$V$6,0))</f>
        <v>0</v>
      </c>
      <c r="R61" s="517" t="str">
        <f t="shared" ref="R61:R68" si="18">IF($T61="No",IF(I61=P61,"Pass","Fail"),IF(I61+P61=0,"Pass","Fail"))</f>
        <v>Pass</v>
      </c>
      <c r="S61" s="529" t="str">
        <f t="shared" ref="S61:S68" si="19">IF($T61="No",IF(J61=Q61,"Pass","Fail"),IF(J61+Q61=0,"Pass","Fail"))</f>
        <v>Pass</v>
      </c>
      <c r="T61" s="517" t="s">
        <v>16</v>
      </c>
      <c r="U61" s="517">
        <f t="shared" ref="U61:V68" si="20">IF(R61="Pass",0,1)</f>
        <v>0</v>
      </c>
      <c r="V61" s="529">
        <f t="shared" si="20"/>
        <v>0</v>
      </c>
    </row>
    <row r="62" spans="4:22" ht="14.5" x14ac:dyDescent="0.35">
      <c r="D62" s="527" t="s">
        <v>108</v>
      </c>
      <c r="E62" s="517" t="str">
        <f>'Balance Sheet'!$C$18</f>
        <v>Debtors arising out of reinsurance operations</v>
      </c>
      <c r="F62" s="517" t="str">
        <f>'Balance Sheet'!$F$37</f>
        <v>2023 UY</v>
      </c>
      <c r="G62" s="519">
        <f>INDEX('Balance Sheet'!$B$6:$L$30,MATCH('Direct validations'!E62,'Balance Sheet'!$C$6:$C$30,0),1)</f>
        <v>8</v>
      </c>
      <c r="H62" s="519" t="str">
        <f>HLOOKUP(F62,'Balance Sheet'!$B$7:$L$8,2,FALSE)</f>
        <v>B</v>
      </c>
      <c r="I62" s="520">
        <f>INDEX('Balance Sheet'!$B$6:$L$30,MATCH('Direct validations'!G62,'Balance Sheet'!$B$6:$B$30,0),MATCH('Direct validations'!H62,'Balance Sheet'!$B$8:$L$8,0))</f>
        <v>0</v>
      </c>
      <c r="J62" s="520">
        <f>INDEX('Balance Sheet'!$B$68:$L$92,MATCH('Direct validations'!G62,'Balance Sheet'!$B$68:$B$92,0),MATCH('Direct validations'!H62,'Balance Sheet'!$B$70:$L$70,0))</f>
        <v>0</v>
      </c>
      <c r="K62" s="528" t="s">
        <v>1</v>
      </c>
      <c r="L62" s="517" t="str">
        <f>'Exposure to credit risk'!$C$40</f>
        <v>Debtors arising out of reinsurance operations</v>
      </c>
      <c r="M62" s="517" t="str">
        <f>'Exposure to credit risk'!$K$26</f>
        <v>Total </v>
      </c>
      <c r="N62" s="519">
        <f>INDEX('Exposure to credit risk'!$B$25:$C$43,MATCH('Direct validations'!L62,'Exposure to credit risk'!$C$25:$C$43,0),1)</f>
        <v>12</v>
      </c>
      <c r="O62" s="519" t="str">
        <f>HLOOKUP(M62,'Exposure to credit risk'!$B$26:$K$27,2,FALSE)</f>
        <v>N</v>
      </c>
      <c r="P62" s="520">
        <f>INDEX('Exposure to credit risk'!$B$25:$K$43,MATCH('Direct validations'!N62,'Exposure to credit risk'!$B$25:$B$43,0),MATCH('Direct validations'!O62,'Exposure to credit risk'!$B$27:$K$27,0))</f>
        <v>0</v>
      </c>
      <c r="Q62" s="520">
        <f>INDEX('Exposure to credit risk'!$M$25:$V$43,MATCH('Direct validations'!N62,'Exposure to credit risk'!$M$25:$M$43,0),MATCH('Direct validations'!O62,'Exposure to credit risk'!$M$27:$V$27,0))</f>
        <v>0</v>
      </c>
      <c r="R62" s="517" t="str">
        <f t="shared" si="18"/>
        <v>Pass</v>
      </c>
      <c r="S62" s="529" t="str">
        <f t="shared" si="19"/>
        <v>Pass</v>
      </c>
      <c r="T62" s="517" t="s">
        <v>16</v>
      </c>
      <c r="U62" s="517">
        <f t="shared" si="20"/>
        <v>0</v>
      </c>
      <c r="V62" s="529">
        <f t="shared" si="20"/>
        <v>0</v>
      </c>
    </row>
    <row r="63" spans="4:22" ht="14.5" x14ac:dyDescent="0.35">
      <c r="D63" s="527" t="s">
        <v>108</v>
      </c>
      <c r="E63" s="517" t="str">
        <f>'Balance Sheet'!$C$18</f>
        <v>Debtors arising out of reinsurance operations</v>
      </c>
      <c r="F63" s="517" t="str">
        <f>'Balance Sheet'!$G$37</f>
        <v>2022 UY</v>
      </c>
      <c r="G63" s="519">
        <f>INDEX('Balance Sheet'!$B$6:$L$30,MATCH('Direct validations'!E63,'Balance Sheet'!$C$6:$C$30,0),1)</f>
        <v>8</v>
      </c>
      <c r="H63" s="519" t="str">
        <f>HLOOKUP(F63,'Balance Sheet'!$B$7:$L$8,2,FALSE)</f>
        <v>C</v>
      </c>
      <c r="I63" s="520">
        <f>INDEX('Balance Sheet'!$B$6:$L$30,MATCH('Direct validations'!G63,'Balance Sheet'!$B$6:$B$30,0),MATCH('Direct validations'!H63,'Balance Sheet'!$B$8:$L$8,0))</f>
        <v>0</v>
      </c>
      <c r="J63" s="520">
        <f>INDEX('Balance Sheet'!$B$68:$L$92,MATCH('Direct validations'!G63,'Balance Sheet'!$B$68:$B$92,0),MATCH('Direct validations'!H63,'Balance Sheet'!$B$70:$L$70,0))</f>
        <v>0</v>
      </c>
      <c r="K63" s="528" t="s">
        <v>1</v>
      </c>
      <c r="L63" s="517" t="str">
        <f>'Exposure to credit risk'!$C$61</f>
        <v>Debtors arising out of reinsurance operations</v>
      </c>
      <c r="M63" s="517" t="str">
        <f>'Exposure to credit risk'!$K$47</f>
        <v>Total </v>
      </c>
      <c r="N63" s="519">
        <f>INDEX('Exposure to credit risk'!$B$46:$C$64,MATCH('Direct validations'!L63,'Exposure to credit risk'!$C$46:$C$64,0),1)</f>
        <v>12</v>
      </c>
      <c r="O63" s="519" t="str">
        <f>HLOOKUP(M63,'Exposure to credit risk'!$B$47:$K$48,2,FALSE)</f>
        <v>U</v>
      </c>
      <c r="P63" s="520">
        <f>INDEX('Exposure to credit risk'!$B$46:$K$64,MATCH('Direct validations'!N63,'Exposure to credit risk'!$B$46:$B$64,0),MATCH('Direct validations'!O63,'Exposure to credit risk'!$B$48:$K$48,0))</f>
        <v>0</v>
      </c>
      <c r="Q63" s="520">
        <f>INDEX('Exposure to credit risk'!$M$46:$V$64,MATCH('Direct validations'!N63,'Exposure to credit risk'!$M$46:$M$64,0),MATCH('Direct validations'!O63,'Exposure to credit risk'!$M$48:$V$48,0))</f>
        <v>0</v>
      </c>
      <c r="R63" s="517" t="str">
        <f t="shared" si="18"/>
        <v>Pass</v>
      </c>
      <c r="S63" s="529" t="str">
        <f t="shared" si="19"/>
        <v>Pass</v>
      </c>
      <c r="T63" s="517" t="s">
        <v>16</v>
      </c>
      <c r="U63" s="517">
        <f t="shared" si="20"/>
        <v>0</v>
      </c>
      <c r="V63" s="529">
        <f t="shared" si="20"/>
        <v>0</v>
      </c>
    </row>
    <row r="64" spans="4:22" ht="14.5" x14ac:dyDescent="0.35">
      <c r="D64" s="527" t="s">
        <v>108</v>
      </c>
      <c r="E64" s="517" t="str">
        <f>'Balance Sheet'!$C$18</f>
        <v>Debtors arising out of reinsurance operations</v>
      </c>
      <c r="F64" s="517" t="str">
        <f>'Balance Sheet'!$H$37</f>
        <v>2021 UY</v>
      </c>
      <c r="G64" s="519">
        <f>INDEX('Balance Sheet'!$B$6:$L$30,MATCH('Direct validations'!E64,'Balance Sheet'!$C$6:$C$30,0),1)</f>
        <v>8</v>
      </c>
      <c r="H64" s="519" t="str">
        <f>HLOOKUP(F64,'Balance Sheet'!$B$7:$L$8,2,FALSE)</f>
        <v>D</v>
      </c>
      <c r="I64" s="520">
        <f>INDEX('Balance Sheet'!$B$6:$L$30,MATCH('Direct validations'!G64,'Balance Sheet'!$B$6:$B$30,0),MATCH('Direct validations'!H64,'Balance Sheet'!$B$8:$L$8,0))</f>
        <v>0</v>
      </c>
      <c r="J64" s="520">
        <f>INDEX('Balance Sheet'!$B$68:$L$92,MATCH('Direct validations'!G64,'Balance Sheet'!$B$68:$B$92,0),MATCH('Direct validations'!H64,'Balance Sheet'!$B$70:$L$70,0))</f>
        <v>0</v>
      </c>
      <c r="K64" s="528" t="s">
        <v>1</v>
      </c>
      <c r="L64" s="517" t="str">
        <f>'Exposure to credit risk'!$C$82</f>
        <v>Debtors arising out of reinsurance operations</v>
      </c>
      <c r="M64" s="517" t="str">
        <f>'Exposure to credit risk'!$K$68</f>
        <v>Total </v>
      </c>
      <c r="N64" s="519">
        <f>INDEX('Exposure to credit risk'!$B$67:$C$85,MATCH('Direct validations'!L64,'Exposure to credit risk'!$C$67:$C$85,0),1)</f>
        <v>12</v>
      </c>
      <c r="O64" s="519" t="str">
        <f>HLOOKUP(M64,'Exposure to credit risk'!$B$68:$K$69,2,FALSE)</f>
        <v>AB</v>
      </c>
      <c r="P64" s="520">
        <f>INDEX('Exposure to credit risk'!$B$67:$K$85,MATCH('Direct validations'!N64,'Exposure to credit risk'!$B$67:$B$85,0),MATCH('Direct validations'!O64,'Exposure to credit risk'!$B$69:$K$69,0))</f>
        <v>0</v>
      </c>
      <c r="Q64" s="520">
        <f>INDEX('Exposure to credit risk'!$M$67:$V$85,MATCH('Direct validations'!N64,'Exposure to credit risk'!$M$67:$M$85,0),MATCH('Direct validations'!O64,'Exposure to credit risk'!$M$69:$V$69,0))</f>
        <v>0</v>
      </c>
      <c r="R64" s="517" t="str">
        <f t="shared" si="18"/>
        <v>Pass</v>
      </c>
      <c r="S64" s="529" t="str">
        <f t="shared" si="19"/>
        <v>Pass</v>
      </c>
      <c r="T64" s="517" t="s">
        <v>16</v>
      </c>
      <c r="U64" s="517">
        <f t="shared" si="20"/>
        <v>0</v>
      </c>
      <c r="V64" s="529">
        <f t="shared" si="20"/>
        <v>0</v>
      </c>
    </row>
    <row r="65" spans="4:22" ht="14.5" x14ac:dyDescent="0.35">
      <c r="D65" s="527" t="s">
        <v>108</v>
      </c>
      <c r="E65" s="517" t="str">
        <f>'Balance Sheet'!$C$18</f>
        <v>Debtors arising out of reinsurance operations</v>
      </c>
      <c r="F65" s="517" t="str">
        <f>'Balance Sheet'!$I$37</f>
        <v>2020 UY</v>
      </c>
      <c r="G65" s="519">
        <f>INDEX('Balance Sheet'!$B$6:$L$30,MATCH('Direct validations'!E65,'Balance Sheet'!$C$6:$C$30,0),1)</f>
        <v>8</v>
      </c>
      <c r="H65" s="519" t="str">
        <f>HLOOKUP(F65,'Balance Sheet'!$B$7:$L$8,2,FALSE)</f>
        <v>E</v>
      </c>
      <c r="I65" s="520">
        <f>INDEX('Balance Sheet'!$B$6:$L$30,MATCH('Direct validations'!G65,'Balance Sheet'!$B$6:$B$30,0),MATCH('Direct validations'!H65,'Balance Sheet'!$B$8:$L$8,0))</f>
        <v>0</v>
      </c>
      <c r="J65" s="520">
        <f>INDEX('Balance Sheet'!$B$68:$L$92,MATCH('Direct validations'!G65,'Balance Sheet'!$B$68:$B$92,0),MATCH('Direct validations'!H65,'Balance Sheet'!$B$70:$L$70,0))</f>
        <v>0</v>
      </c>
      <c r="K65" s="528" t="s">
        <v>1</v>
      </c>
      <c r="L65" s="517" t="str">
        <f>'Exposure to credit risk'!$C$103</f>
        <v>Debtors arising out of reinsurance operations</v>
      </c>
      <c r="M65" s="517" t="str">
        <f>'Exposure to credit risk'!$K$89</f>
        <v>Total </v>
      </c>
      <c r="N65" s="519">
        <f>INDEX('Exposure to credit risk'!$B$88:$C$106,MATCH('Direct validations'!L65,'Exposure to credit risk'!$C$88:$C$106,0),1)</f>
        <v>12</v>
      </c>
      <c r="O65" s="519" t="str">
        <f>HLOOKUP(M65,'Exposure to credit risk'!$B$89:$K$90,2,FALSE)</f>
        <v>AI</v>
      </c>
      <c r="P65" s="520">
        <f>INDEX('Exposure to credit risk'!$B$88:$K$106,MATCH('Direct validations'!N65,'Exposure to credit risk'!$B$88:$B$106,0),MATCH('Direct validations'!O65,'Exposure to credit risk'!$B$90:$K$90,0))</f>
        <v>0</v>
      </c>
      <c r="Q65" s="520">
        <f>INDEX('Exposure to credit risk'!$M$88:$V$106,MATCH('Direct validations'!N65,'Exposure to credit risk'!$M$88:$M$106,0),MATCH('Direct validations'!O65,'Exposure to credit risk'!$M$90:$V$90,0))</f>
        <v>0</v>
      </c>
      <c r="R65" s="517" t="str">
        <f t="shared" si="18"/>
        <v>Pass</v>
      </c>
      <c r="S65" s="529" t="str">
        <f t="shared" si="19"/>
        <v>Pass</v>
      </c>
      <c r="T65" s="517" t="s">
        <v>16</v>
      </c>
      <c r="U65" s="517">
        <f t="shared" si="20"/>
        <v>0</v>
      </c>
      <c r="V65" s="529">
        <f t="shared" si="20"/>
        <v>0</v>
      </c>
    </row>
    <row r="66" spans="4:22" ht="14.5" x14ac:dyDescent="0.35">
      <c r="D66" s="527" t="s">
        <v>108</v>
      </c>
      <c r="E66" s="517" t="str">
        <f>'Balance Sheet'!$C$18</f>
        <v>Debtors arising out of reinsurance operations</v>
      </c>
      <c r="F66" s="517" t="str">
        <f>'Balance Sheet'!$J$37</f>
        <v>2019 UY</v>
      </c>
      <c r="G66" s="519">
        <f>INDEX('Balance Sheet'!$B$6:$L$30,MATCH('Direct validations'!E66,'Balance Sheet'!$C$6:$C$30,0),1)</f>
        <v>8</v>
      </c>
      <c r="H66" s="519" t="str">
        <f>HLOOKUP(F66,'Balance Sheet'!$B$7:$L$8,2,FALSE)</f>
        <v>F</v>
      </c>
      <c r="I66" s="520">
        <f>INDEX('Balance Sheet'!$B$6:$L$30,MATCH('Direct validations'!G66,'Balance Sheet'!$B$6:$B$30,0),MATCH('Direct validations'!H66,'Balance Sheet'!$B$8:$L$8,0))</f>
        <v>0</v>
      </c>
      <c r="J66" s="520">
        <f>INDEX('Balance Sheet'!$B$68:$L$92,MATCH('Direct validations'!G66,'Balance Sheet'!$B$68:$B$92,0),MATCH('Direct validations'!H66,'Balance Sheet'!$B$70:$L$70,0))</f>
        <v>0</v>
      </c>
      <c r="K66" s="528" t="s">
        <v>1</v>
      </c>
      <c r="L66" s="517" t="str">
        <f>'Exposure to credit risk'!$C$124</f>
        <v>Debtors arising out of reinsurance operations</v>
      </c>
      <c r="M66" s="517" t="str">
        <f>'Exposure to credit risk'!$K$110</f>
        <v>Total </v>
      </c>
      <c r="N66" s="519">
        <f>INDEX('Exposure to credit risk'!$B$109:$C$127,MATCH('Direct validations'!L66,'Exposure to credit risk'!$C$109:$C$127,0),1)</f>
        <v>12</v>
      </c>
      <c r="O66" s="519" t="str">
        <f>HLOOKUP(M66,'Exposure to credit risk'!$B$110:$K$111,2,FALSE)</f>
        <v>AP</v>
      </c>
      <c r="P66" s="520">
        <f>INDEX('Exposure to credit risk'!$B$109:$K$127,MATCH('Direct validations'!N66,'Exposure to credit risk'!$B$109:$B$127,0),MATCH('Direct validations'!O66,'Exposure to credit risk'!$B$111:$K$111,0))</f>
        <v>0</v>
      </c>
      <c r="Q66" s="520">
        <f>INDEX('Exposure to credit risk'!$M$109:$V$127,MATCH('Direct validations'!N66,'Exposure to credit risk'!$M$109:$M$127,0),MATCH('Direct validations'!O66,'Exposure to credit risk'!$M$111:$V$111,0))</f>
        <v>0</v>
      </c>
      <c r="R66" s="517" t="str">
        <f t="shared" si="18"/>
        <v>Pass</v>
      </c>
      <c r="S66" s="529" t="str">
        <f t="shared" si="19"/>
        <v>Pass</v>
      </c>
      <c r="T66" s="517" t="s">
        <v>16</v>
      </c>
      <c r="U66" s="517">
        <f t="shared" si="20"/>
        <v>0</v>
      </c>
      <c r="V66" s="529">
        <f t="shared" si="20"/>
        <v>0</v>
      </c>
    </row>
    <row r="67" spans="4:22" ht="14.5" x14ac:dyDescent="0.35">
      <c r="D67" s="527" t="s">
        <v>108</v>
      </c>
      <c r="E67" s="517" t="str">
        <f>'Balance Sheet'!$C$18</f>
        <v>Debtors arising out of reinsurance operations</v>
      </c>
      <c r="F67" s="517" t="str">
        <f>'Balance Sheet'!$K$37</f>
        <v>2018 UY</v>
      </c>
      <c r="G67" s="519">
        <f>INDEX('Balance Sheet'!$B$6:$L$30,MATCH('Direct validations'!E67,'Balance Sheet'!$C$6:$C$30,0),1)</f>
        <v>8</v>
      </c>
      <c r="H67" s="519" t="str">
        <f>HLOOKUP(F67,'Balance Sheet'!$B$7:$L$8,2,FALSE)</f>
        <v>G</v>
      </c>
      <c r="I67" s="520">
        <f>INDEX('Balance Sheet'!$B$6:$L$30,MATCH('Direct validations'!G67,'Balance Sheet'!$B$6:$B$30,0),MATCH('Direct validations'!H67,'Balance Sheet'!$B$8:$L$8,0))</f>
        <v>0</v>
      </c>
      <c r="J67" s="520">
        <f>INDEX('Balance Sheet'!$B$68:$L$92,MATCH('Direct validations'!G67,'Balance Sheet'!$B$68:$B$92,0),MATCH('Direct validations'!H67,'Balance Sheet'!$B$70:$L$70,0))</f>
        <v>0</v>
      </c>
      <c r="K67" s="528" t="s">
        <v>1</v>
      </c>
      <c r="L67" s="517" t="str">
        <f>'Exposure to credit risk'!$C$145</f>
        <v>Debtors arising out of reinsurance operations</v>
      </c>
      <c r="M67" s="517" t="str">
        <f>'Exposure to credit risk'!$K$131</f>
        <v>Total </v>
      </c>
      <c r="N67" s="519">
        <f>INDEX('Exposure to credit risk'!$B$130:$C$148,MATCH('Direct validations'!L67,'Exposure to credit risk'!$C$130:$C$148,0),1)</f>
        <v>12</v>
      </c>
      <c r="O67" s="519" t="str">
        <f>HLOOKUP(M67,'Exposure to credit risk'!$B$131:$K$132,2,FALSE)</f>
        <v>AW</v>
      </c>
      <c r="P67" s="520">
        <f>INDEX('Exposure to credit risk'!$B$130:$K$148,MATCH('Direct validations'!N67,'Exposure to credit risk'!$B$130:$B$148,0),MATCH('Direct validations'!O67,'Exposure to credit risk'!$B$132:$K$132,0))</f>
        <v>0</v>
      </c>
      <c r="Q67" s="520">
        <f>INDEX('Exposure to credit risk'!$M$130:$V$148,MATCH('Direct validations'!N67,'Exposure to credit risk'!$M$130:$M$148,0),MATCH('Direct validations'!O67,'Exposure to credit risk'!$M$132:$V$132,0))</f>
        <v>0</v>
      </c>
      <c r="R67" s="517" t="str">
        <f t="shared" si="18"/>
        <v>Pass</v>
      </c>
      <c r="S67" s="529" t="str">
        <f t="shared" si="19"/>
        <v>Pass</v>
      </c>
      <c r="T67" s="517" t="s">
        <v>16</v>
      </c>
      <c r="U67" s="517">
        <f t="shared" si="20"/>
        <v>0</v>
      </c>
      <c r="V67" s="529">
        <f t="shared" si="20"/>
        <v>0</v>
      </c>
    </row>
    <row r="68" spans="4:22" ht="14.5" x14ac:dyDescent="0.35">
      <c r="D68" s="527" t="s">
        <v>108</v>
      </c>
      <c r="E68" s="517" t="str">
        <f>'Balance Sheet'!$C$18</f>
        <v>Debtors arising out of reinsurance operations</v>
      </c>
      <c r="F68" s="517" t="str">
        <f>'Balance Sheet'!$L$37</f>
        <v>Total</v>
      </c>
      <c r="G68" s="519">
        <f>INDEX('Balance Sheet'!$B$6:$L$30,MATCH('Direct validations'!E68,'Balance Sheet'!$C$6:$C$30,0),1)</f>
        <v>8</v>
      </c>
      <c r="H68" s="519" t="str">
        <f>HLOOKUP(F68,'Balance Sheet'!$B$7:$L$8,2,FALSE)</f>
        <v>H</v>
      </c>
      <c r="I68" s="520">
        <f>INDEX('Balance Sheet'!$B$6:$L$30,MATCH('Direct validations'!G68,'Balance Sheet'!$B$6:$B$30,0),MATCH('Direct validations'!H68,'Balance Sheet'!$B$8:$L$8,0))</f>
        <v>0</v>
      </c>
      <c r="J68" s="520">
        <f>INDEX('Balance Sheet'!$B$68:$L$92,MATCH('Direct validations'!G68,'Balance Sheet'!$B$68:$B$92,0),MATCH('Direct validations'!H68,'Balance Sheet'!$B$70:$L$70,0))</f>
        <v>0</v>
      </c>
      <c r="K68" s="528" t="s">
        <v>1</v>
      </c>
      <c r="L68" s="517" t="str">
        <f>'Exposure to credit risk'!$C$166</f>
        <v>Debtors arising out of reinsurance operations</v>
      </c>
      <c r="M68" s="517" t="str">
        <f>'Exposure to credit risk'!$K$152</f>
        <v>Total </v>
      </c>
      <c r="N68" s="519">
        <f>INDEX('Exposure to credit risk'!$B$151:$C$169,MATCH('Direct validations'!L68,'Exposure to credit risk'!$C$151:$C$169,0),1)</f>
        <v>12</v>
      </c>
      <c r="O68" s="519" t="str">
        <f>HLOOKUP(M68,'Exposure to credit risk'!$B$152:$K$153,2,FALSE)</f>
        <v>AAD</v>
      </c>
      <c r="P68" s="520">
        <f>INDEX('Exposure to credit risk'!$B$151:$K$169,MATCH('Direct validations'!N68,'Exposure to credit risk'!$B$151:$B$169,0),MATCH('Direct validations'!O68,'Exposure to credit risk'!$B$153:$K$153,0))</f>
        <v>0</v>
      </c>
      <c r="Q68" s="520">
        <f>INDEX('Exposure to credit risk'!$M$151:$V$169,MATCH('Direct validations'!N68,'Exposure to credit risk'!$M$151:$M$169,0),MATCH('Direct validations'!O68,'Exposure to credit risk'!$M$153:$V$153,0))</f>
        <v>0</v>
      </c>
      <c r="R68" s="517" t="str">
        <f t="shared" si="18"/>
        <v>Pass</v>
      </c>
      <c r="S68" s="529" t="str">
        <f t="shared" si="19"/>
        <v>Pass</v>
      </c>
      <c r="T68" s="517" t="s">
        <v>16</v>
      </c>
      <c r="U68" s="517">
        <f t="shared" si="20"/>
        <v>0</v>
      </c>
      <c r="V68" s="529">
        <f t="shared" si="20"/>
        <v>0</v>
      </c>
    </row>
    <row r="69" spans="4:22" x14ac:dyDescent="0.3">
      <c r="D69" s="525"/>
      <c r="I69" s="520"/>
      <c r="J69" s="520"/>
      <c r="P69" s="520"/>
      <c r="Q69" s="520"/>
      <c r="R69" s="517"/>
      <c r="S69" s="529"/>
      <c r="U69" s="517"/>
      <c r="V69" s="529"/>
    </row>
    <row r="70" spans="4:22" ht="14.5" x14ac:dyDescent="0.35">
      <c r="D70" s="527" t="s">
        <v>108</v>
      </c>
      <c r="E70" s="517" t="str">
        <f>'Balance Sheet'!$C$22</f>
        <v>Cash at bank and in hand</v>
      </c>
      <c r="F70" s="517" t="str">
        <f>'Balance Sheet'!$E$37</f>
        <v>2024 UY</v>
      </c>
      <c r="G70" s="519">
        <f>INDEX('Balance Sheet'!$B$6:$L$30,MATCH('Direct validations'!E70,'Balance Sheet'!$C$6:$C$30,0),1)</f>
        <v>11</v>
      </c>
      <c r="H70" s="519" t="str">
        <f>HLOOKUP(F70,'Balance Sheet'!$B$7:$L$8,2,FALSE)</f>
        <v>A</v>
      </c>
      <c r="I70" s="520">
        <f>INDEX('Balance Sheet'!$B$6:$L$30,MATCH('Direct validations'!G70,'Balance Sheet'!$B$6:$B$30,0),MATCH('Direct validations'!H70,'Balance Sheet'!$B$8:$L$8,0))</f>
        <v>0</v>
      </c>
      <c r="J70" s="520">
        <f>INDEX('Balance Sheet'!$B$68:$L$92,MATCH('Direct validations'!G70,'Balance Sheet'!$B$68:$B$92,0),MATCH('Direct validations'!H70,'Balance Sheet'!$B$70:$L$70,0))</f>
        <v>0</v>
      </c>
      <c r="K70" s="528" t="s">
        <v>1</v>
      </c>
      <c r="L70" s="517" t="str">
        <f>'Exposure to credit risk'!$C$21</f>
        <v>Cash at bank and in hand</v>
      </c>
      <c r="M70" s="517" t="str">
        <f>'Exposure to credit risk'!$K$5</f>
        <v>Total </v>
      </c>
      <c r="N70" s="519">
        <f>INDEX('Exposure to credit risk'!$B$4:$C$22,MATCH('Direct validations'!L70,'Exposure to credit risk'!$C$4:$C$22,0),1)</f>
        <v>14</v>
      </c>
      <c r="O70" s="519" t="str">
        <f>HLOOKUP(M70,'Exposure to credit risk'!$B$5:$K$6,2,FALSE)</f>
        <v>G</v>
      </c>
      <c r="P70" s="520">
        <f>INDEX('Exposure to credit risk'!$B$4:$K$22,MATCH('Direct validations'!N70,'Exposure to credit risk'!$B$4:$B$22,0),MATCH('Direct validations'!O70,'Exposure to credit risk'!$B$6:$K$6,0))</f>
        <v>0</v>
      </c>
      <c r="Q70" s="520">
        <f>INDEX('Exposure to credit risk'!$M$4:$V$22,MATCH('Direct validations'!N70,'Exposure to credit risk'!$M$4:$M$22,0),MATCH('Direct validations'!O70,'Exposure to credit risk'!$M$6:$V$6,0))</f>
        <v>0</v>
      </c>
      <c r="R70" s="517" t="str">
        <f t="shared" ref="R70:R77" si="21">IF($T70="No",IF(I70=P70,"Pass","Fail"),IF(I70+P70=0,"Pass","Fail"))</f>
        <v>Pass</v>
      </c>
      <c r="S70" s="529" t="str">
        <f t="shared" ref="S70:S77" si="22">IF($T70="No",IF(J70=Q70,"Pass","Fail"),IF(J70+Q70=0,"Pass","Fail"))</f>
        <v>Pass</v>
      </c>
      <c r="T70" s="517" t="s">
        <v>16</v>
      </c>
      <c r="U70" s="517">
        <f t="shared" ref="U70:V77" si="23">IF(R70="Pass",0,1)</f>
        <v>0</v>
      </c>
      <c r="V70" s="529">
        <f t="shared" si="23"/>
        <v>0</v>
      </c>
    </row>
    <row r="71" spans="4:22" ht="14.5" x14ac:dyDescent="0.35">
      <c r="D71" s="527" t="s">
        <v>108</v>
      </c>
      <c r="E71" s="517" t="str">
        <f>'Balance Sheet'!$C$22</f>
        <v>Cash at bank and in hand</v>
      </c>
      <c r="F71" s="517" t="str">
        <f>'Balance Sheet'!$F$37</f>
        <v>2023 UY</v>
      </c>
      <c r="G71" s="519">
        <f>INDEX('Balance Sheet'!$B$6:$L$30,MATCH('Direct validations'!E71,'Balance Sheet'!$C$6:$C$30,0),1)</f>
        <v>11</v>
      </c>
      <c r="H71" s="519" t="str">
        <f>HLOOKUP(F71,'Balance Sheet'!$B$7:$L$8,2,FALSE)</f>
        <v>B</v>
      </c>
      <c r="I71" s="520">
        <f>INDEX('Balance Sheet'!$B$6:$L$30,MATCH('Direct validations'!G71,'Balance Sheet'!$B$6:$B$30,0),MATCH('Direct validations'!H71,'Balance Sheet'!$B$8:$L$8,0))</f>
        <v>0</v>
      </c>
      <c r="J71" s="520">
        <f>INDEX('Balance Sheet'!$B$68:$L$92,MATCH('Direct validations'!G71,'Balance Sheet'!$B$68:$B$92,0),MATCH('Direct validations'!H71,'Balance Sheet'!$B$70:$L$70,0))</f>
        <v>0</v>
      </c>
      <c r="K71" s="528" t="s">
        <v>1</v>
      </c>
      <c r="L71" s="517" t="str">
        <f>'Exposure to credit risk'!$C$42</f>
        <v>Cash at bank and in hand</v>
      </c>
      <c r="M71" s="517" t="str">
        <f>'Exposure to credit risk'!$K$26</f>
        <v>Total </v>
      </c>
      <c r="N71" s="519">
        <f>INDEX('Exposure to credit risk'!$B$25:$C$43,MATCH('Direct validations'!L71,'Exposure to credit risk'!$C$25:$C$43,0),1)</f>
        <v>14</v>
      </c>
      <c r="O71" s="519" t="str">
        <f>HLOOKUP(M71,'Exposure to credit risk'!$B$26:$K$27,2,FALSE)</f>
        <v>N</v>
      </c>
      <c r="P71" s="520">
        <f>INDEX('Exposure to credit risk'!$B$25:$K$43,MATCH('Direct validations'!N71,'Exposure to credit risk'!$B$25:$B$43,0),MATCH('Direct validations'!O71,'Exposure to credit risk'!$B$27:$K$27,0))</f>
        <v>0</v>
      </c>
      <c r="Q71" s="520">
        <f>INDEX('Exposure to credit risk'!$M$25:$V$43,MATCH('Direct validations'!N71,'Exposure to credit risk'!$M$25:$M$43,0),MATCH('Direct validations'!O71,'Exposure to credit risk'!$M$27:$V$27,0))</f>
        <v>0</v>
      </c>
      <c r="R71" s="517" t="str">
        <f t="shared" si="21"/>
        <v>Pass</v>
      </c>
      <c r="S71" s="529" t="str">
        <f t="shared" si="22"/>
        <v>Pass</v>
      </c>
      <c r="T71" s="517" t="s">
        <v>16</v>
      </c>
      <c r="U71" s="517">
        <f t="shared" si="23"/>
        <v>0</v>
      </c>
      <c r="V71" s="529">
        <f t="shared" si="23"/>
        <v>0</v>
      </c>
    </row>
    <row r="72" spans="4:22" ht="14.5" x14ac:dyDescent="0.35">
      <c r="D72" s="527" t="s">
        <v>108</v>
      </c>
      <c r="E72" s="517" t="str">
        <f>'Balance Sheet'!$C$22</f>
        <v>Cash at bank and in hand</v>
      </c>
      <c r="F72" s="517" t="str">
        <f>'Balance Sheet'!$G$37</f>
        <v>2022 UY</v>
      </c>
      <c r="G72" s="519">
        <f>INDEX('Balance Sheet'!$B$6:$L$30,MATCH('Direct validations'!E72,'Balance Sheet'!$C$6:$C$30,0),1)</f>
        <v>11</v>
      </c>
      <c r="H72" s="519" t="str">
        <f>HLOOKUP(F72,'Balance Sheet'!$B$7:$L$8,2,FALSE)</f>
        <v>C</v>
      </c>
      <c r="I72" s="520">
        <f>INDEX('Balance Sheet'!$B$6:$L$30,MATCH('Direct validations'!G72,'Balance Sheet'!$B$6:$B$30,0),MATCH('Direct validations'!H72,'Balance Sheet'!$B$8:$L$8,0))</f>
        <v>0</v>
      </c>
      <c r="J72" s="520">
        <f>INDEX('Balance Sheet'!$B$68:$L$92,MATCH('Direct validations'!G72,'Balance Sheet'!$B$68:$B$92,0),MATCH('Direct validations'!H72,'Balance Sheet'!$B$70:$L$70,0))</f>
        <v>0</v>
      </c>
      <c r="K72" s="528" t="s">
        <v>1</v>
      </c>
      <c r="L72" s="517" t="str">
        <f>'Exposure to credit risk'!$C$63</f>
        <v>Cash at bank and in hand</v>
      </c>
      <c r="M72" s="517" t="str">
        <f>'Exposure to credit risk'!$K$47</f>
        <v>Total </v>
      </c>
      <c r="N72" s="519">
        <f>INDEX('Exposure to credit risk'!$B$46:$C$64,MATCH('Direct validations'!L72,'Exposure to credit risk'!$C$46:$C$64,0),1)</f>
        <v>14</v>
      </c>
      <c r="O72" s="519" t="str">
        <f>HLOOKUP(M72,'Exposure to credit risk'!$B$47:$K$48,2,FALSE)</f>
        <v>U</v>
      </c>
      <c r="P72" s="520">
        <f>INDEX('Exposure to credit risk'!$B$46:$K$64,MATCH('Direct validations'!N72,'Exposure to credit risk'!$B$46:$B$64,0),MATCH('Direct validations'!O72,'Exposure to credit risk'!$B$48:$K$48,0))</f>
        <v>0</v>
      </c>
      <c r="Q72" s="520">
        <f>INDEX('Exposure to credit risk'!$M$46:$V$64,MATCH('Direct validations'!N72,'Exposure to credit risk'!$M$46:$M$64,0),MATCH('Direct validations'!O72,'Exposure to credit risk'!$M$48:$V$48,0))</f>
        <v>0</v>
      </c>
      <c r="R72" s="517" t="str">
        <f t="shared" si="21"/>
        <v>Pass</v>
      </c>
      <c r="S72" s="529" t="str">
        <f t="shared" si="22"/>
        <v>Pass</v>
      </c>
      <c r="T72" s="517" t="s">
        <v>16</v>
      </c>
      <c r="U72" s="517">
        <f t="shared" si="23"/>
        <v>0</v>
      </c>
      <c r="V72" s="529">
        <f t="shared" si="23"/>
        <v>0</v>
      </c>
    </row>
    <row r="73" spans="4:22" ht="14.5" x14ac:dyDescent="0.35">
      <c r="D73" s="527" t="s">
        <v>108</v>
      </c>
      <c r="E73" s="517" t="str">
        <f>'Balance Sheet'!$C$22</f>
        <v>Cash at bank and in hand</v>
      </c>
      <c r="F73" s="517" t="str">
        <f>'Balance Sheet'!$H$37</f>
        <v>2021 UY</v>
      </c>
      <c r="G73" s="519">
        <f>INDEX('Balance Sheet'!$B$6:$L$30,MATCH('Direct validations'!E73,'Balance Sheet'!$C$6:$C$30,0),1)</f>
        <v>11</v>
      </c>
      <c r="H73" s="519" t="str">
        <f>HLOOKUP(F73,'Balance Sheet'!$B$7:$L$8,2,FALSE)</f>
        <v>D</v>
      </c>
      <c r="I73" s="520">
        <f>INDEX('Balance Sheet'!$B$6:$L$30,MATCH('Direct validations'!G73,'Balance Sheet'!$B$6:$B$30,0),MATCH('Direct validations'!H73,'Balance Sheet'!$B$8:$L$8,0))</f>
        <v>0</v>
      </c>
      <c r="J73" s="520">
        <f>INDEX('Balance Sheet'!$B$68:$L$92,MATCH('Direct validations'!G73,'Balance Sheet'!$B$68:$B$92,0),MATCH('Direct validations'!H73,'Balance Sheet'!$B$70:$L$70,0))</f>
        <v>0</v>
      </c>
      <c r="K73" s="528" t="s">
        <v>1</v>
      </c>
      <c r="L73" s="517" t="str">
        <f>'Exposure to credit risk'!$C$84</f>
        <v>Cash at bank and in hand</v>
      </c>
      <c r="M73" s="517" t="str">
        <f>'Exposure to credit risk'!$K$68</f>
        <v>Total </v>
      </c>
      <c r="N73" s="519">
        <f>INDEX('Exposure to credit risk'!$B$67:$C$85,MATCH('Direct validations'!L73,'Exposure to credit risk'!$C$67:$C$85,0),1)</f>
        <v>14</v>
      </c>
      <c r="O73" s="519" t="str">
        <f>HLOOKUP(M73,'Exposure to credit risk'!$B$68:$K$69,2,FALSE)</f>
        <v>AB</v>
      </c>
      <c r="P73" s="520">
        <f>INDEX('Exposure to credit risk'!$B$67:$K$85,MATCH('Direct validations'!N73,'Exposure to credit risk'!$B$67:$B$85,0),MATCH('Direct validations'!O73,'Exposure to credit risk'!$B$69:$K$69,0))</f>
        <v>0</v>
      </c>
      <c r="Q73" s="520">
        <f>INDEX('Exposure to credit risk'!$M$67:$V$85,MATCH('Direct validations'!N73,'Exposure to credit risk'!$M$67:$M$85,0),MATCH('Direct validations'!O73,'Exposure to credit risk'!$M$69:$V$69,0))</f>
        <v>0</v>
      </c>
      <c r="R73" s="517" t="str">
        <f t="shared" si="21"/>
        <v>Pass</v>
      </c>
      <c r="S73" s="529" t="str">
        <f t="shared" si="22"/>
        <v>Pass</v>
      </c>
      <c r="T73" s="517" t="s">
        <v>16</v>
      </c>
      <c r="U73" s="517">
        <f t="shared" si="23"/>
        <v>0</v>
      </c>
      <c r="V73" s="529">
        <f t="shared" si="23"/>
        <v>0</v>
      </c>
    </row>
    <row r="74" spans="4:22" ht="14.5" x14ac:dyDescent="0.35">
      <c r="D74" s="527" t="s">
        <v>108</v>
      </c>
      <c r="E74" s="517" t="str">
        <f>'Balance Sheet'!$C$22</f>
        <v>Cash at bank and in hand</v>
      </c>
      <c r="F74" s="517" t="str">
        <f>'Balance Sheet'!$I$37</f>
        <v>2020 UY</v>
      </c>
      <c r="G74" s="519">
        <f>INDEX('Balance Sheet'!$B$6:$L$30,MATCH('Direct validations'!E74,'Balance Sheet'!$C$6:$C$30,0),1)</f>
        <v>11</v>
      </c>
      <c r="H74" s="519" t="str">
        <f>HLOOKUP(F74,'Balance Sheet'!$B$7:$L$8,2,FALSE)</f>
        <v>E</v>
      </c>
      <c r="I74" s="520">
        <f>INDEX('Balance Sheet'!$B$6:$L$30,MATCH('Direct validations'!G74,'Balance Sheet'!$B$6:$B$30,0),MATCH('Direct validations'!H74,'Balance Sheet'!$B$8:$L$8,0))</f>
        <v>0</v>
      </c>
      <c r="J74" s="520">
        <f>INDEX('Balance Sheet'!$B$68:$L$92,MATCH('Direct validations'!G74,'Balance Sheet'!$B$68:$B$92,0),MATCH('Direct validations'!H74,'Balance Sheet'!$B$70:$L$70,0))</f>
        <v>0</v>
      </c>
      <c r="K74" s="528" t="s">
        <v>1</v>
      </c>
      <c r="L74" s="517" t="str">
        <f>'Exposure to credit risk'!$C$105</f>
        <v>Cash at bank and in hand</v>
      </c>
      <c r="M74" s="517" t="str">
        <f>'Exposure to credit risk'!$K$89</f>
        <v>Total </v>
      </c>
      <c r="N74" s="519">
        <f>INDEX('Exposure to credit risk'!$B$88:$C$106,MATCH('Direct validations'!L74,'Exposure to credit risk'!$C$88:$C$106,0),1)</f>
        <v>14</v>
      </c>
      <c r="O74" s="519" t="str">
        <f>HLOOKUP(M74,'Exposure to credit risk'!$B$89:$K$90,2,FALSE)</f>
        <v>AI</v>
      </c>
      <c r="P74" s="520">
        <f>INDEX('Exposure to credit risk'!$B$88:$K$106,MATCH('Direct validations'!N74,'Exposure to credit risk'!$B$88:$B$106,0),MATCH('Direct validations'!O74,'Exposure to credit risk'!$B$90:$K$90,0))</f>
        <v>0</v>
      </c>
      <c r="Q74" s="520">
        <f>INDEX('Exposure to credit risk'!$M$88:$V$106,MATCH('Direct validations'!N74,'Exposure to credit risk'!$M$88:$M$106,0),MATCH('Direct validations'!O74,'Exposure to credit risk'!$M$90:$V$90,0))</f>
        <v>0</v>
      </c>
      <c r="R74" s="517" t="str">
        <f t="shared" si="21"/>
        <v>Pass</v>
      </c>
      <c r="S74" s="529" t="str">
        <f t="shared" si="22"/>
        <v>Pass</v>
      </c>
      <c r="T74" s="517" t="s">
        <v>16</v>
      </c>
      <c r="U74" s="517">
        <f t="shared" si="23"/>
        <v>0</v>
      </c>
      <c r="V74" s="529">
        <f t="shared" si="23"/>
        <v>0</v>
      </c>
    </row>
    <row r="75" spans="4:22" ht="14.5" x14ac:dyDescent="0.35">
      <c r="D75" s="527" t="s">
        <v>108</v>
      </c>
      <c r="E75" s="517" t="str">
        <f>'Balance Sheet'!$C$22</f>
        <v>Cash at bank and in hand</v>
      </c>
      <c r="F75" s="517" t="str">
        <f>'Balance Sheet'!$J$37</f>
        <v>2019 UY</v>
      </c>
      <c r="G75" s="519">
        <f>INDEX('Balance Sheet'!$B$6:$L$30,MATCH('Direct validations'!E75,'Balance Sheet'!$C$6:$C$30,0),1)</f>
        <v>11</v>
      </c>
      <c r="H75" s="519" t="str">
        <f>HLOOKUP(F75,'Balance Sheet'!$B$7:$L$8,2,FALSE)</f>
        <v>F</v>
      </c>
      <c r="I75" s="520">
        <f>INDEX('Balance Sheet'!$B$6:$L$30,MATCH('Direct validations'!G75,'Balance Sheet'!$B$6:$B$30,0),MATCH('Direct validations'!H75,'Balance Sheet'!$B$8:$L$8,0))</f>
        <v>0</v>
      </c>
      <c r="J75" s="520">
        <f>INDEX('Balance Sheet'!$B$68:$L$92,MATCH('Direct validations'!G75,'Balance Sheet'!$B$68:$B$92,0),MATCH('Direct validations'!H75,'Balance Sheet'!$B$70:$L$70,0))</f>
        <v>0</v>
      </c>
      <c r="K75" s="528" t="s">
        <v>1</v>
      </c>
      <c r="L75" s="517" t="str">
        <f>'Exposure to credit risk'!$C$126</f>
        <v>Cash at bank and in hand</v>
      </c>
      <c r="M75" s="517" t="str">
        <f>'Exposure to credit risk'!$K$110</f>
        <v>Total </v>
      </c>
      <c r="N75" s="519">
        <f>INDEX('Exposure to credit risk'!$B$109:$C$127,MATCH('Direct validations'!L75,'Exposure to credit risk'!$C$109:$C$127,0),1)</f>
        <v>14</v>
      </c>
      <c r="O75" s="519" t="str">
        <f>HLOOKUP(M75,'Exposure to credit risk'!$B$110:$K$111,2,FALSE)</f>
        <v>AP</v>
      </c>
      <c r="P75" s="520">
        <f>INDEX('Exposure to credit risk'!$B$109:$K$127,MATCH('Direct validations'!N75,'Exposure to credit risk'!$B$109:$B$127,0),MATCH('Direct validations'!O75,'Exposure to credit risk'!$B$111:$K$111,0))</f>
        <v>0</v>
      </c>
      <c r="Q75" s="520">
        <f>INDEX('Exposure to credit risk'!$M$109:$V$127,MATCH('Direct validations'!N75,'Exposure to credit risk'!$M$109:$M$127,0),MATCH('Direct validations'!O75,'Exposure to credit risk'!$M$111:$V$111,0))</f>
        <v>0</v>
      </c>
      <c r="R75" s="517" t="str">
        <f t="shared" si="21"/>
        <v>Pass</v>
      </c>
      <c r="S75" s="529" t="str">
        <f t="shared" si="22"/>
        <v>Pass</v>
      </c>
      <c r="T75" s="517" t="s">
        <v>16</v>
      </c>
      <c r="U75" s="517">
        <f t="shared" si="23"/>
        <v>0</v>
      </c>
      <c r="V75" s="529">
        <f t="shared" si="23"/>
        <v>0</v>
      </c>
    </row>
    <row r="76" spans="4:22" ht="14.5" x14ac:dyDescent="0.35">
      <c r="D76" s="527" t="s">
        <v>108</v>
      </c>
      <c r="E76" s="517" t="str">
        <f>'Balance Sheet'!$C$22</f>
        <v>Cash at bank and in hand</v>
      </c>
      <c r="F76" s="517" t="str">
        <f>'Balance Sheet'!$K$37</f>
        <v>2018 UY</v>
      </c>
      <c r="G76" s="519">
        <f>INDEX('Balance Sheet'!$B$6:$L$30,MATCH('Direct validations'!E76,'Balance Sheet'!$C$6:$C$30,0),1)</f>
        <v>11</v>
      </c>
      <c r="H76" s="519" t="str">
        <f>HLOOKUP(F76,'Balance Sheet'!$B$7:$L$8,2,FALSE)</f>
        <v>G</v>
      </c>
      <c r="I76" s="520">
        <f>INDEX('Balance Sheet'!$B$6:$L$30,MATCH('Direct validations'!G76,'Balance Sheet'!$B$6:$B$30,0),MATCH('Direct validations'!H76,'Balance Sheet'!$B$8:$L$8,0))</f>
        <v>0</v>
      </c>
      <c r="J76" s="520">
        <f>INDEX('Balance Sheet'!$B$68:$L$92,MATCH('Direct validations'!G76,'Balance Sheet'!$B$68:$B$92,0),MATCH('Direct validations'!H76,'Balance Sheet'!$B$70:$L$70,0))</f>
        <v>0</v>
      </c>
      <c r="K76" s="528" t="s">
        <v>1</v>
      </c>
      <c r="L76" s="517" t="str">
        <f>'Exposure to credit risk'!$C$147</f>
        <v>Cash at bank and in hand</v>
      </c>
      <c r="M76" s="517" t="str">
        <f>'Exposure to credit risk'!$K$131</f>
        <v>Total </v>
      </c>
      <c r="N76" s="519">
        <f>INDEX('Exposure to credit risk'!$B$130:$C$148,MATCH('Direct validations'!L76,'Exposure to credit risk'!$C$130:$C$148,0),1)</f>
        <v>14</v>
      </c>
      <c r="O76" s="519" t="str">
        <f>HLOOKUP(M76,'Exposure to credit risk'!$B$131:$K$132,2,FALSE)</f>
        <v>AW</v>
      </c>
      <c r="P76" s="520">
        <f>INDEX('Exposure to credit risk'!$B$130:$K$148,MATCH('Direct validations'!N76,'Exposure to credit risk'!$B$130:$B$148,0),MATCH('Direct validations'!O76,'Exposure to credit risk'!$B$132:$K$132,0))</f>
        <v>0</v>
      </c>
      <c r="Q76" s="520">
        <f>INDEX('Exposure to credit risk'!$M$130:$V$148,MATCH('Direct validations'!N76,'Exposure to credit risk'!$M$130:$M$148,0),MATCH('Direct validations'!O76,'Exposure to credit risk'!$M$132:$V$132,0))</f>
        <v>0</v>
      </c>
      <c r="R76" s="517" t="str">
        <f t="shared" si="21"/>
        <v>Pass</v>
      </c>
      <c r="S76" s="529" t="str">
        <f t="shared" si="22"/>
        <v>Pass</v>
      </c>
      <c r="T76" s="517" t="s">
        <v>16</v>
      </c>
      <c r="U76" s="517">
        <f t="shared" si="23"/>
        <v>0</v>
      </c>
      <c r="V76" s="529">
        <f t="shared" si="23"/>
        <v>0</v>
      </c>
    </row>
    <row r="77" spans="4:22" ht="14.5" x14ac:dyDescent="0.35">
      <c r="D77" s="527" t="s">
        <v>108</v>
      </c>
      <c r="E77" s="517" t="str">
        <f>'Balance Sheet'!$C$22</f>
        <v>Cash at bank and in hand</v>
      </c>
      <c r="F77" s="517" t="str">
        <f>'Balance Sheet'!$L$37</f>
        <v>Total</v>
      </c>
      <c r="G77" s="519">
        <f>INDEX('Balance Sheet'!$B$6:$L$30,MATCH('Direct validations'!E77,'Balance Sheet'!$C$6:$C$30,0),1)</f>
        <v>11</v>
      </c>
      <c r="H77" s="519" t="str">
        <f>HLOOKUP(F77,'Balance Sheet'!$B$7:$L$8,2,FALSE)</f>
        <v>H</v>
      </c>
      <c r="I77" s="520">
        <f>INDEX('Balance Sheet'!$B$6:$L$30,MATCH('Direct validations'!G77,'Balance Sheet'!$B$6:$B$30,0),MATCH('Direct validations'!H77,'Balance Sheet'!$B$8:$L$8,0))</f>
        <v>0</v>
      </c>
      <c r="J77" s="520">
        <f>INDEX('Balance Sheet'!$B$68:$L$92,MATCH('Direct validations'!G77,'Balance Sheet'!$B$68:$B$92,0),MATCH('Direct validations'!H77,'Balance Sheet'!$B$70:$L$70,0))</f>
        <v>0</v>
      </c>
      <c r="K77" s="528" t="s">
        <v>1</v>
      </c>
      <c r="L77" s="517" t="str">
        <f>'Exposure to credit risk'!$C$168</f>
        <v>Cash at bank and in hand</v>
      </c>
      <c r="M77" s="517" t="str">
        <f>'Exposure to credit risk'!$K$152</f>
        <v>Total </v>
      </c>
      <c r="N77" s="519">
        <f>INDEX('Exposure to credit risk'!$B$151:$C$169,MATCH('Direct validations'!L77,'Exposure to credit risk'!$C$151:$C$169,0),1)</f>
        <v>14</v>
      </c>
      <c r="O77" s="519" t="str">
        <f>HLOOKUP(M77,'Exposure to credit risk'!$B$152:$K$153,2,FALSE)</f>
        <v>AAD</v>
      </c>
      <c r="P77" s="520">
        <f>INDEX('Exposure to credit risk'!$B$151:$K$169,MATCH('Direct validations'!N77,'Exposure to credit risk'!$B$151:$B$169,0),MATCH('Direct validations'!O77,'Exposure to credit risk'!$B$153:$K$153,0))</f>
        <v>0</v>
      </c>
      <c r="Q77" s="520">
        <f>INDEX('Exposure to credit risk'!$M$151:$V$169,MATCH('Direct validations'!N77,'Exposure to credit risk'!$M$151:$M$169,0),MATCH('Direct validations'!O77,'Exposure to credit risk'!$M$153:$V$153,0))</f>
        <v>0</v>
      </c>
      <c r="R77" s="517" t="str">
        <f t="shared" si="21"/>
        <v>Pass</v>
      </c>
      <c r="S77" s="529" t="str">
        <f t="shared" si="22"/>
        <v>Pass</v>
      </c>
      <c r="T77" s="517" t="s">
        <v>16</v>
      </c>
      <c r="U77" s="517">
        <f t="shared" si="23"/>
        <v>0</v>
      </c>
      <c r="V77" s="529">
        <f t="shared" si="23"/>
        <v>0</v>
      </c>
    </row>
    <row r="78" spans="4:22" x14ac:dyDescent="0.3">
      <c r="D78" s="525"/>
      <c r="I78" s="520"/>
      <c r="J78" s="520"/>
      <c r="P78" s="520"/>
      <c r="Q78" s="520"/>
      <c r="R78" s="517"/>
      <c r="S78" s="529"/>
      <c r="U78" s="517"/>
      <c r="V78" s="529"/>
    </row>
    <row r="79" spans="4:22" ht="14.5" x14ac:dyDescent="0.35">
      <c r="D79" s="527" t="s">
        <v>108</v>
      </c>
      <c r="E79" s="517" t="str">
        <f>'Balance Sheet'!$C$14</f>
        <v>Claims outstanding</v>
      </c>
      <c r="F79" s="517" t="str">
        <f>'Balance Sheet'!$E$37</f>
        <v>2024 UY</v>
      </c>
      <c r="G79" s="519">
        <f>INDEX('Balance Sheet'!$B$6:$L$30,MATCH('Direct validations'!E79,'Balance Sheet'!$C$6:$C$30,0),1)</f>
        <v>5</v>
      </c>
      <c r="H79" s="519" t="str">
        <f>HLOOKUP(F79,'Balance Sheet'!$B$7:$L$8,2,FALSE)</f>
        <v>A</v>
      </c>
      <c r="I79" s="520">
        <f>INDEX('Balance Sheet'!$B$6:$L$30,MATCH('Direct validations'!G79,'Balance Sheet'!$B$6:$B$30,0),MATCH('Direct validations'!H79,'Balance Sheet'!$B$8:$L$8,0))</f>
        <v>0</v>
      </c>
      <c r="J79" s="520">
        <f>INDEX('Balance Sheet'!$B$68:$L$92,MATCH('Direct validations'!G79,'Balance Sheet'!$B$68:$B$92,0),MATCH('Direct validations'!H79,'Balance Sheet'!$B$70:$L$70,0))</f>
        <v>0</v>
      </c>
      <c r="K79" s="528" t="s">
        <v>109</v>
      </c>
      <c r="L79" s="517" t="str">
        <f>'Financial Assets past due'!$C$18</f>
        <v>Reinsurers’ share of claims outstanding</v>
      </c>
      <c r="M79" s="517" t="str">
        <f>'Financial Assets past due'!$I$5</f>
        <v>Total</v>
      </c>
      <c r="N79" s="519">
        <f>INDEX('Financial Assets past due'!$B$4:$C$23,MATCH('Direct validations'!L79,'Financial Assets past due'!$C$4:$C$23,0),1)</f>
        <v>10</v>
      </c>
      <c r="O79" s="519" t="str">
        <f>HLOOKUP(M79,'Financial Assets past due'!$B$5:$I$7,3,FALSE)</f>
        <v>E</v>
      </c>
      <c r="P79" s="520">
        <f>INDEX('Financial Assets past due'!$B$4:$I$23,MATCH('Direct validations'!N79,'Financial Assets past due'!$B$4:$B$23,0),MATCH('Direct validations'!O79,'Financial Assets past due'!$B$7:$I$7,0))</f>
        <v>0</v>
      </c>
      <c r="Q79" s="520">
        <f>INDEX('Financial Assets past due'!$K$4:R$23,MATCH('Direct validations'!N79,'Financial Assets past due'!$K$4:$K$23,0),MATCH('Direct validations'!O79,'Financial Assets past due'!$K$7:$R$7,0))</f>
        <v>0</v>
      </c>
      <c r="R79" s="517" t="str">
        <f t="shared" ref="R79:R86" si="24">IF($T79="No",IF(I79=P79,"Pass","Fail"),IF(I79+P79=0,"Pass","Fail"))</f>
        <v>Pass</v>
      </c>
      <c r="S79" s="529" t="str">
        <f t="shared" ref="S79:S86" si="25">IF($T79="No",IF(J79=Q79,"Pass","Fail"),IF(J79+Q79=0,"Pass","Fail"))</f>
        <v>Pass</v>
      </c>
      <c r="T79" s="517" t="s">
        <v>16</v>
      </c>
      <c r="U79" s="517">
        <f t="shared" ref="U79:U86" si="26">IF(R79="Pass",0,1)</f>
        <v>0</v>
      </c>
      <c r="V79" s="529">
        <f t="shared" ref="V79:V86" si="27">IF(S79="Pass",0,1)</f>
        <v>0</v>
      </c>
    </row>
    <row r="80" spans="4:22" ht="14.5" x14ac:dyDescent="0.35">
      <c r="D80" s="527" t="s">
        <v>108</v>
      </c>
      <c r="E80" s="517" t="str">
        <f>'Balance Sheet'!$C$14</f>
        <v>Claims outstanding</v>
      </c>
      <c r="F80" s="517" t="str">
        <f>'Balance Sheet'!$F$37</f>
        <v>2023 UY</v>
      </c>
      <c r="G80" s="519">
        <f>INDEX('Balance Sheet'!$B$6:$L$30,MATCH('Direct validations'!E80,'Balance Sheet'!$C$6:$C$30,0),1)</f>
        <v>5</v>
      </c>
      <c r="H80" s="519" t="str">
        <f>HLOOKUP(F80,'Balance Sheet'!$B$7:$L$8,2,FALSE)</f>
        <v>B</v>
      </c>
      <c r="I80" s="520">
        <f>INDEX('Balance Sheet'!$B$6:$L$30,MATCH('Direct validations'!G80,'Balance Sheet'!$B$6:$B$30,0),MATCH('Direct validations'!H80,'Balance Sheet'!$B$8:$L$8,0))</f>
        <v>0</v>
      </c>
      <c r="J80" s="520">
        <f>INDEX('Balance Sheet'!$B$68:$L$92,MATCH('Direct validations'!G80,'Balance Sheet'!$B$68:$B$92,0),MATCH('Direct validations'!H80,'Balance Sheet'!$B$70:$L$70,0))</f>
        <v>0</v>
      </c>
      <c r="K80" s="528" t="s">
        <v>109</v>
      </c>
      <c r="L80" s="517" t="str">
        <f>'Financial Assets past due'!$C$40</f>
        <v>Reinsurers’ share of claims outstanding</v>
      </c>
      <c r="M80" s="517" t="str">
        <f>'Financial Assets past due'!$I$27</f>
        <v>Total</v>
      </c>
      <c r="N80" s="519">
        <f>INDEX('Financial Assets past due'!$B$26:$C$45,MATCH('Direct validations'!L80,'Financial Assets past due'!$C$26:$C$45,0),1)</f>
        <v>10</v>
      </c>
      <c r="O80" s="519" t="str">
        <f>HLOOKUP(M80,'Financial Assets past due'!$B$27:$I$29,3,FALSE)</f>
        <v>J</v>
      </c>
      <c r="P80" s="520">
        <f>INDEX('Financial Assets past due'!$B$26:$I$45,MATCH('Direct validations'!N80,'Financial Assets past due'!$B$26:$B$45,0),MATCH('Direct validations'!O80,'Financial Assets past due'!$B$29:$I$29,0))</f>
        <v>0</v>
      </c>
      <c r="Q80" s="520">
        <f>INDEX('Financial Assets past due'!$K$26:$R$45,MATCH('Direct validations'!N80,'Financial Assets past due'!$K$26:$K$45,0),MATCH('Direct validations'!O80,'Financial Assets past due'!$K$29:$R$29,0))</f>
        <v>0</v>
      </c>
      <c r="R80" s="517" t="str">
        <f t="shared" si="24"/>
        <v>Pass</v>
      </c>
      <c r="S80" s="529" t="str">
        <f t="shared" si="25"/>
        <v>Pass</v>
      </c>
      <c r="T80" s="517" t="s">
        <v>16</v>
      </c>
      <c r="U80" s="517">
        <f t="shared" si="26"/>
        <v>0</v>
      </c>
      <c r="V80" s="529">
        <f t="shared" si="27"/>
        <v>0</v>
      </c>
    </row>
    <row r="81" spans="4:22" ht="14.5" x14ac:dyDescent="0.35">
      <c r="D81" s="527" t="s">
        <v>108</v>
      </c>
      <c r="E81" s="517" t="str">
        <f>'Balance Sheet'!$C$14</f>
        <v>Claims outstanding</v>
      </c>
      <c r="F81" s="517" t="str">
        <f>'Balance Sheet'!$G$37</f>
        <v>2022 UY</v>
      </c>
      <c r="G81" s="519">
        <f>INDEX('Balance Sheet'!$B$6:$L$30,MATCH('Direct validations'!E81,'Balance Sheet'!$C$6:$C$30,0),1)</f>
        <v>5</v>
      </c>
      <c r="H81" s="519" t="str">
        <f>HLOOKUP(F81,'Balance Sheet'!$B$7:$L$8,2,FALSE)</f>
        <v>C</v>
      </c>
      <c r="I81" s="520">
        <f>INDEX('Balance Sheet'!$B$6:$L$30,MATCH('Direct validations'!G81,'Balance Sheet'!$B$6:$B$30,0),MATCH('Direct validations'!H81,'Balance Sheet'!$B$8:$L$8,0))</f>
        <v>0</v>
      </c>
      <c r="J81" s="520">
        <f>INDEX('Balance Sheet'!$B$68:$L$92,MATCH('Direct validations'!G81,'Balance Sheet'!$B$68:$B$92,0),MATCH('Direct validations'!H81,'Balance Sheet'!$B$70:$L$70,0))</f>
        <v>0</v>
      </c>
      <c r="K81" s="528" t="s">
        <v>109</v>
      </c>
      <c r="L81" s="517" t="str">
        <f>'Financial Assets past due'!$C$62</f>
        <v>Reinsurers’ share of claims outstanding</v>
      </c>
      <c r="M81" s="517" t="str">
        <f>'Financial Assets past due'!$I$49</f>
        <v>Total</v>
      </c>
      <c r="N81" s="519">
        <f>INDEX('Financial Assets past due'!$B$48:$C$67,MATCH('Direct validations'!L81,'Financial Assets past due'!$C$48:$C$67,0),1)</f>
        <v>10</v>
      </c>
      <c r="O81" s="519" t="str">
        <f>HLOOKUP(M81,'Financial Assets past due'!$B$49:$I$51,3,FALSE)</f>
        <v>O</v>
      </c>
      <c r="P81" s="520">
        <f>INDEX('Financial Assets past due'!$B$48:$I$67,MATCH('Direct validations'!N81,'Financial Assets past due'!$B$48:$B$67,0),MATCH('Direct validations'!O81,'Financial Assets past due'!$B$51:$I$51,0))</f>
        <v>0</v>
      </c>
      <c r="Q81" s="520">
        <f>INDEX('Financial Assets past due'!$K$48:$R$67,MATCH('Direct validations'!N81,'Financial Assets past due'!$K$48:$K$67,0),MATCH('Direct validations'!O81,'Financial Assets past due'!$K$51:$R$51,0))</f>
        <v>0</v>
      </c>
      <c r="R81" s="517" t="str">
        <f t="shared" si="24"/>
        <v>Pass</v>
      </c>
      <c r="S81" s="529" t="str">
        <f t="shared" si="25"/>
        <v>Pass</v>
      </c>
      <c r="T81" s="517" t="s">
        <v>16</v>
      </c>
      <c r="U81" s="517">
        <f t="shared" si="26"/>
        <v>0</v>
      </c>
      <c r="V81" s="529">
        <f t="shared" si="27"/>
        <v>0</v>
      </c>
    </row>
    <row r="82" spans="4:22" ht="14.5" x14ac:dyDescent="0.35">
      <c r="D82" s="527" t="s">
        <v>108</v>
      </c>
      <c r="E82" s="517" t="str">
        <f>'Balance Sheet'!$C$14</f>
        <v>Claims outstanding</v>
      </c>
      <c r="F82" s="517" t="str">
        <f>'Balance Sheet'!$H$37</f>
        <v>2021 UY</v>
      </c>
      <c r="G82" s="519">
        <f>INDEX('Balance Sheet'!$B$6:$L$30,MATCH('Direct validations'!E82,'Balance Sheet'!$C$6:$C$30,0),1)</f>
        <v>5</v>
      </c>
      <c r="H82" s="519" t="str">
        <f>HLOOKUP(F82,'Balance Sheet'!$B$7:$L$8,2,FALSE)</f>
        <v>D</v>
      </c>
      <c r="I82" s="520">
        <f>INDEX('Balance Sheet'!$B$6:$L$30,MATCH('Direct validations'!G82,'Balance Sheet'!$B$6:$B$30,0),MATCH('Direct validations'!H82,'Balance Sheet'!$B$8:$L$8,0))</f>
        <v>0</v>
      </c>
      <c r="J82" s="520">
        <f>INDEX('Balance Sheet'!$B$68:$L$92,MATCH('Direct validations'!G82,'Balance Sheet'!$B$68:$B$92,0),MATCH('Direct validations'!H82,'Balance Sheet'!$B$70:$L$70,0))</f>
        <v>0</v>
      </c>
      <c r="K82" s="528" t="s">
        <v>109</v>
      </c>
      <c r="L82" s="517" t="str">
        <f>'Financial Assets past due'!$C$84</f>
        <v>Reinsurers’ share of claims outstanding</v>
      </c>
      <c r="M82" s="517" t="str">
        <f>'Financial Assets past due'!$I$71</f>
        <v>Total</v>
      </c>
      <c r="N82" s="519">
        <f>INDEX('Financial Assets past due'!$B$70:$C$89,MATCH('Direct validations'!L82,'Financial Assets past due'!$C$70:$C$89,0),1)</f>
        <v>10</v>
      </c>
      <c r="O82" s="519" t="str">
        <f>HLOOKUP(M82,'Financial Assets past due'!$B$71:$I$73,3,FALSE)</f>
        <v>T</v>
      </c>
      <c r="P82" s="520">
        <f>INDEX('Financial Assets past due'!$B$70:$I$89,MATCH('Direct validations'!N82,'Financial Assets past due'!$B$70:$B$89,0),MATCH('Direct validations'!O82,'Financial Assets past due'!$B$73:$I$73,0))</f>
        <v>0</v>
      </c>
      <c r="Q82" s="520">
        <f>INDEX('Financial Assets past due'!$K$70:$R$89,MATCH('Direct validations'!N82,'Financial Assets past due'!$K$70:$K$89,0),MATCH('Direct validations'!O82,'Financial Assets past due'!$K$73:$R$73,0))</f>
        <v>0</v>
      </c>
      <c r="R82" s="517" t="str">
        <f t="shared" si="24"/>
        <v>Pass</v>
      </c>
      <c r="S82" s="529" t="str">
        <f t="shared" si="25"/>
        <v>Pass</v>
      </c>
      <c r="T82" s="517" t="s">
        <v>16</v>
      </c>
      <c r="U82" s="517">
        <f t="shared" si="26"/>
        <v>0</v>
      </c>
      <c r="V82" s="529">
        <f t="shared" si="27"/>
        <v>0</v>
      </c>
    </row>
    <row r="83" spans="4:22" ht="14.5" x14ac:dyDescent="0.35">
      <c r="D83" s="527" t="s">
        <v>108</v>
      </c>
      <c r="E83" s="517" t="str">
        <f>'Balance Sheet'!$C$14</f>
        <v>Claims outstanding</v>
      </c>
      <c r="F83" s="517" t="str">
        <f>'Balance Sheet'!$I$37</f>
        <v>2020 UY</v>
      </c>
      <c r="G83" s="519">
        <f>INDEX('Balance Sheet'!$B$6:$L$30,MATCH('Direct validations'!E83,'Balance Sheet'!$C$6:$C$30,0),1)</f>
        <v>5</v>
      </c>
      <c r="H83" s="519" t="str">
        <f>HLOOKUP(F83,'Balance Sheet'!$B$7:$L$8,2,FALSE)</f>
        <v>E</v>
      </c>
      <c r="I83" s="520">
        <f>INDEX('Balance Sheet'!$B$6:$L$30,MATCH('Direct validations'!G83,'Balance Sheet'!$B$6:$B$30,0),MATCH('Direct validations'!H83,'Balance Sheet'!$B$8:$L$8,0))</f>
        <v>0</v>
      </c>
      <c r="J83" s="520">
        <f>INDEX('Balance Sheet'!$B$68:$L$92,MATCH('Direct validations'!G83,'Balance Sheet'!$B$68:$B$92,0),MATCH('Direct validations'!H83,'Balance Sheet'!$B$70:$L$70,0))</f>
        <v>0</v>
      </c>
      <c r="K83" s="528" t="s">
        <v>109</v>
      </c>
      <c r="L83" s="517" t="str">
        <f>'Financial Assets past due'!$C$106</f>
        <v>Reinsurers’ share of claims outstanding</v>
      </c>
      <c r="M83" s="517" t="str">
        <f>'Financial Assets past due'!$I$93</f>
        <v>Total</v>
      </c>
      <c r="N83" s="519">
        <f>INDEX('Financial Assets past due'!$B$92:$C$111,MATCH('Direct validations'!L83,'Financial Assets past due'!$C$92:$C$111,0),1)</f>
        <v>10</v>
      </c>
      <c r="O83" s="519" t="str">
        <f>HLOOKUP(M83,'Financial Assets past due'!$B$93:$I$95,3,FALSE)</f>
        <v>Y</v>
      </c>
      <c r="P83" s="520">
        <f>INDEX('Financial Assets past due'!$B$92:$I$111,MATCH('Direct validations'!N83,'Financial Assets past due'!$B$92:$B$111,0),MATCH('Direct validations'!O83,'Financial Assets past due'!$B$95:$I$95,0))</f>
        <v>0</v>
      </c>
      <c r="Q83" s="520">
        <f>INDEX('Financial Assets past due'!$K$92:$R$111,MATCH('Direct validations'!N83,'Financial Assets past due'!$K$92:$K$111,0),MATCH('Direct validations'!O83,'Financial Assets past due'!$K$95:$R$95,0))</f>
        <v>0</v>
      </c>
      <c r="R83" s="517" t="str">
        <f t="shared" si="24"/>
        <v>Pass</v>
      </c>
      <c r="S83" s="529" t="str">
        <f t="shared" si="25"/>
        <v>Pass</v>
      </c>
      <c r="T83" s="517" t="s">
        <v>16</v>
      </c>
      <c r="U83" s="517">
        <f t="shared" si="26"/>
        <v>0</v>
      </c>
      <c r="V83" s="529">
        <f t="shared" si="27"/>
        <v>0</v>
      </c>
    </row>
    <row r="84" spans="4:22" ht="14.5" x14ac:dyDescent="0.35">
      <c r="D84" s="527" t="s">
        <v>108</v>
      </c>
      <c r="E84" s="517" t="str">
        <f>'Balance Sheet'!$C$14</f>
        <v>Claims outstanding</v>
      </c>
      <c r="F84" s="517" t="str">
        <f>'Balance Sheet'!$J$37</f>
        <v>2019 UY</v>
      </c>
      <c r="G84" s="519">
        <f>INDEX('Balance Sheet'!$B$6:$L$30,MATCH('Direct validations'!E84,'Balance Sheet'!$C$6:$C$30,0),1)</f>
        <v>5</v>
      </c>
      <c r="H84" s="519" t="str">
        <f>HLOOKUP(F84,'Balance Sheet'!$B$7:$L$8,2,FALSE)</f>
        <v>F</v>
      </c>
      <c r="I84" s="520">
        <f>INDEX('Balance Sheet'!$B$6:$L$30,MATCH('Direct validations'!G84,'Balance Sheet'!$B$6:$B$30,0),MATCH('Direct validations'!H84,'Balance Sheet'!$B$8:$L$8,0))</f>
        <v>0</v>
      </c>
      <c r="J84" s="520">
        <f>INDEX('Balance Sheet'!$B$68:$L$92,MATCH('Direct validations'!G84,'Balance Sheet'!$B$68:$B$92,0),MATCH('Direct validations'!H84,'Balance Sheet'!$B$70:$L$70,0))</f>
        <v>0</v>
      </c>
      <c r="K84" s="528" t="s">
        <v>109</v>
      </c>
      <c r="L84" s="517" t="str">
        <f>'Financial Assets past due'!$C$128</f>
        <v>Reinsurers’ share of claims outstanding</v>
      </c>
      <c r="M84" s="517" t="str">
        <f>'Financial Assets past due'!$I$115</f>
        <v>Total</v>
      </c>
      <c r="N84" s="519">
        <f>INDEX('Financial Assets past due'!$B$114:$C$133,MATCH('Direct validations'!L84,'Financial Assets past due'!$C$114:$C$133,0),1)</f>
        <v>10</v>
      </c>
      <c r="O84" s="519" t="str">
        <f>HLOOKUP(M84,'Financial Assets past due'!$B$115:$I$117,3,FALSE)</f>
        <v>AD</v>
      </c>
      <c r="P84" s="520">
        <f>INDEX('Financial Assets past due'!$B$114:$I$133,MATCH('Direct validations'!N84,'Financial Assets past due'!$B$114:$B$133,0),MATCH('Direct validations'!O84,'Financial Assets past due'!$B$117:$I$117,0))</f>
        <v>0</v>
      </c>
      <c r="Q84" s="520">
        <f>INDEX('Financial Assets past due'!$K$114:$R$133,MATCH('Direct validations'!N84,'Financial Assets past due'!$K$114:$K$133,0),MATCH('Direct validations'!O84,'Financial Assets past due'!$K$117:$R$117,0))</f>
        <v>0</v>
      </c>
      <c r="R84" s="517" t="str">
        <f t="shared" si="24"/>
        <v>Pass</v>
      </c>
      <c r="S84" s="529" t="str">
        <f t="shared" si="25"/>
        <v>Pass</v>
      </c>
      <c r="T84" s="517" t="s">
        <v>16</v>
      </c>
      <c r="U84" s="517">
        <f t="shared" si="26"/>
        <v>0</v>
      </c>
      <c r="V84" s="529">
        <f t="shared" si="27"/>
        <v>0</v>
      </c>
    </row>
    <row r="85" spans="4:22" ht="14.5" x14ac:dyDescent="0.35">
      <c r="D85" s="527" t="s">
        <v>108</v>
      </c>
      <c r="E85" s="517" t="str">
        <f>'Balance Sheet'!$C$14</f>
        <v>Claims outstanding</v>
      </c>
      <c r="F85" s="517" t="str">
        <f>'Balance Sheet'!$K$37</f>
        <v>2018 UY</v>
      </c>
      <c r="G85" s="519">
        <f>INDEX('Balance Sheet'!$B$6:$L$30,MATCH('Direct validations'!E85,'Balance Sheet'!$C$6:$C$30,0),1)</f>
        <v>5</v>
      </c>
      <c r="H85" s="519" t="str">
        <f>HLOOKUP(F85,'Balance Sheet'!$B$7:$L$8,2,FALSE)</f>
        <v>G</v>
      </c>
      <c r="I85" s="520">
        <f>INDEX('Balance Sheet'!$B$6:$L$30,MATCH('Direct validations'!G85,'Balance Sheet'!$B$6:$B$30,0),MATCH('Direct validations'!H85,'Balance Sheet'!$B$8:$L$8,0))</f>
        <v>0</v>
      </c>
      <c r="J85" s="520">
        <f>INDEX('Balance Sheet'!$B$68:$L$92,MATCH('Direct validations'!G85,'Balance Sheet'!$B$68:$B$92,0),MATCH('Direct validations'!H85,'Balance Sheet'!$B$70:$L$70,0))</f>
        <v>0</v>
      </c>
      <c r="K85" s="528" t="s">
        <v>109</v>
      </c>
      <c r="L85" s="517" t="str">
        <f>'Financial Assets past due'!$C$150</f>
        <v>Reinsurers’ share of claims outstanding</v>
      </c>
      <c r="M85" s="517" t="str">
        <f>'Financial Assets past due'!$I$137</f>
        <v>Total</v>
      </c>
      <c r="N85" s="519">
        <f>INDEX('Financial Assets past due'!$B$136:$C$155,MATCH('Direct validations'!L85,'Financial Assets past due'!$C$136:$C$155,0),1)</f>
        <v>10</v>
      </c>
      <c r="O85" s="519" t="str">
        <f>HLOOKUP(M85,'Financial Assets past due'!$B$137:$I$139,3,FALSE)</f>
        <v>AI</v>
      </c>
      <c r="P85" s="520">
        <f>INDEX('Financial Assets past due'!$B$136:$I$155,MATCH('Direct validations'!N85,'Financial Assets past due'!$B$136:$B$155,0),MATCH('Direct validations'!O85,'Financial Assets past due'!$B$139:$I$139,0))</f>
        <v>0</v>
      </c>
      <c r="Q85" s="520">
        <f>INDEX('Financial Assets past due'!$K$136:$R$155,MATCH('Direct validations'!N85,'Financial Assets past due'!$K$136:$K$155,0),MATCH('Direct validations'!O85,'Financial Assets past due'!$K$139:$R$139,0))</f>
        <v>0</v>
      </c>
      <c r="R85" s="517" t="str">
        <f t="shared" si="24"/>
        <v>Pass</v>
      </c>
      <c r="S85" s="529" t="str">
        <f t="shared" si="25"/>
        <v>Pass</v>
      </c>
      <c r="T85" s="517" t="s">
        <v>16</v>
      </c>
      <c r="U85" s="517">
        <f t="shared" si="26"/>
        <v>0</v>
      </c>
      <c r="V85" s="529">
        <f t="shared" si="27"/>
        <v>0</v>
      </c>
    </row>
    <row r="86" spans="4:22" ht="14.5" x14ac:dyDescent="0.35">
      <c r="D86" s="527" t="s">
        <v>108</v>
      </c>
      <c r="E86" s="517" t="str">
        <f>'Balance Sheet'!$C$14</f>
        <v>Claims outstanding</v>
      </c>
      <c r="F86" s="517" t="str">
        <f>'Balance Sheet'!$L$37</f>
        <v>Total</v>
      </c>
      <c r="G86" s="519">
        <f>INDEX('Balance Sheet'!$B$6:$L$30,MATCH('Direct validations'!E86,'Balance Sheet'!$C$6:$C$30,0),1)</f>
        <v>5</v>
      </c>
      <c r="H86" s="519" t="str">
        <f>HLOOKUP(F86,'Balance Sheet'!$B$7:$L$8,2,FALSE)</f>
        <v>H</v>
      </c>
      <c r="I86" s="520">
        <f>INDEX('Balance Sheet'!$B$6:$L$30,MATCH('Direct validations'!G86,'Balance Sheet'!$B$6:$B$30,0),MATCH('Direct validations'!H86,'Balance Sheet'!$B$8:$L$8,0))</f>
        <v>0</v>
      </c>
      <c r="J86" s="520">
        <f>INDEX('Balance Sheet'!$B$68:$L$92,MATCH('Direct validations'!G86,'Balance Sheet'!$B$68:$B$92,0),MATCH('Direct validations'!H86,'Balance Sheet'!$B$70:$L$70,0))</f>
        <v>0</v>
      </c>
      <c r="K86" s="528" t="s">
        <v>109</v>
      </c>
      <c r="L86" s="517" t="str">
        <f>'Financial Assets past due'!$C$172</f>
        <v>Reinsurers’ share of claims outstanding</v>
      </c>
      <c r="M86" s="517" t="str">
        <f>'Financial Assets past due'!$I$159</f>
        <v>Total</v>
      </c>
      <c r="N86" s="519">
        <f>INDEX('Financial Assets past due'!$B$158:$C$177,MATCH('Direct validations'!L86,'Financial Assets past due'!$C$158:$C$177,0),1)</f>
        <v>10</v>
      </c>
      <c r="O86" s="519" t="str">
        <f>HLOOKUP(M86,'Financial Assets past due'!$B$159:$I$161,3,FALSE)</f>
        <v>AN</v>
      </c>
      <c r="P86" s="520">
        <f>INDEX('Financial Assets past due'!$B$158:$I$177,MATCH('Direct validations'!N86,'Financial Assets past due'!$B$158:$B$177,0),MATCH('Direct validations'!O86,'Financial Assets past due'!$B$161:$I$161,0))</f>
        <v>0</v>
      </c>
      <c r="Q86" s="520">
        <f>INDEX('Financial Assets past due'!$K$158:$R$177,MATCH('Direct validations'!N86,'Financial Assets past due'!$K$158:$K$177,0),MATCH('Direct validations'!O86,'Financial Assets past due'!$K$161:$R$161,0))</f>
        <v>0</v>
      </c>
      <c r="R86" s="517" t="str">
        <f t="shared" si="24"/>
        <v>Pass</v>
      </c>
      <c r="S86" s="529" t="str">
        <f t="shared" si="25"/>
        <v>Pass</v>
      </c>
      <c r="T86" s="517" t="s">
        <v>16</v>
      </c>
      <c r="U86" s="517">
        <f t="shared" si="26"/>
        <v>0</v>
      </c>
      <c r="V86" s="529">
        <f t="shared" si="27"/>
        <v>0</v>
      </c>
    </row>
    <row r="87" spans="4:22" x14ac:dyDescent="0.3">
      <c r="D87" s="525"/>
      <c r="I87" s="520"/>
      <c r="J87" s="520"/>
      <c r="P87" s="520"/>
      <c r="Q87" s="520"/>
      <c r="R87" s="517"/>
      <c r="S87" s="529"/>
      <c r="U87" s="517"/>
      <c r="V87" s="529"/>
    </row>
    <row r="88" spans="4:22" ht="14.5" x14ac:dyDescent="0.35">
      <c r="D88" s="527" t="s">
        <v>108</v>
      </c>
      <c r="E88" s="517" t="str">
        <f>'Balance Sheet'!$C$17</f>
        <v>Debtors arising out of direct insurance operations</v>
      </c>
      <c r="F88" s="517" t="str">
        <f>'Balance Sheet'!$E$37</f>
        <v>2024 UY</v>
      </c>
      <c r="G88" s="519">
        <f>INDEX('Balance Sheet'!$B$6:$L$30,MATCH('Direct validations'!E88,'Balance Sheet'!$C$6:$C$30,0),1)</f>
        <v>7</v>
      </c>
      <c r="H88" s="519" t="str">
        <f>HLOOKUP(F88,'Balance Sheet'!$B$7:$L$8,2,FALSE)</f>
        <v>A</v>
      </c>
      <c r="I88" s="520">
        <f>INDEX('Balance Sheet'!$B$6:$L$30,MATCH('Direct validations'!G88,'Balance Sheet'!$B$6:$B$30,0),MATCH('Direct validations'!H88,'Balance Sheet'!$B$8:$L$8,0))</f>
        <v>0</v>
      </c>
      <c r="J88" s="520">
        <f>INDEX('Balance Sheet'!$B$68:$L$92,MATCH('Direct validations'!G88,'Balance Sheet'!$B$68:$B$92,0),MATCH('Direct validations'!H88,'Balance Sheet'!$B$70:$L$70,0))</f>
        <v>0</v>
      </c>
      <c r="K88" s="528" t="s">
        <v>109</v>
      </c>
      <c r="L88" s="517" t="str">
        <f>'Financial Assets past due'!$C$19</f>
        <v>Debtors arising out of direct insurance operations</v>
      </c>
      <c r="M88" s="517" t="str">
        <f>'Financial Assets past due'!$I$5</f>
        <v>Total</v>
      </c>
      <c r="N88" s="519">
        <f>INDEX('Financial Assets past due'!$B$4:$C$23,MATCH('Direct validations'!L88,'Financial Assets past due'!$C$4:$C$23,0),1)</f>
        <v>11</v>
      </c>
      <c r="O88" s="519" t="str">
        <f>HLOOKUP(M88,'Financial Assets past due'!$B$5:$I$7,3,FALSE)</f>
        <v>E</v>
      </c>
      <c r="P88" s="520">
        <f>INDEX('Financial Assets past due'!$B$4:$I$23,MATCH('Direct validations'!N88,'Financial Assets past due'!$B$4:$B$23,0),MATCH('Direct validations'!O88,'Financial Assets past due'!$B$7:$I$7,0))</f>
        <v>0</v>
      </c>
      <c r="Q88" s="520">
        <f>INDEX('Financial Assets past due'!$K$4:R$23,MATCH('Direct validations'!N88,'Financial Assets past due'!$K$4:$K$23,0),MATCH('Direct validations'!O88,'Financial Assets past due'!$K$7:$R$7,0))</f>
        <v>0</v>
      </c>
      <c r="R88" s="517" t="str">
        <f t="shared" ref="R88:R95" si="28">IF($T88="No",IF(I88=P88,"Pass","Fail"),IF(I88+P88=0,"Pass","Fail"))</f>
        <v>Pass</v>
      </c>
      <c r="S88" s="529" t="str">
        <f t="shared" ref="S88:S95" si="29">IF($T88="No",IF(J88=Q88,"Pass","Fail"),IF(J88+Q88=0,"Pass","Fail"))</f>
        <v>Pass</v>
      </c>
      <c r="T88" s="517" t="s">
        <v>16</v>
      </c>
      <c r="U88" s="517">
        <f t="shared" ref="U88:U95" si="30">IF(R88="Pass",0,1)</f>
        <v>0</v>
      </c>
      <c r="V88" s="529">
        <f t="shared" ref="V88:V95" si="31">IF(S88="Pass",0,1)</f>
        <v>0</v>
      </c>
    </row>
    <row r="89" spans="4:22" ht="14.5" x14ac:dyDescent="0.35">
      <c r="D89" s="527" t="s">
        <v>108</v>
      </c>
      <c r="E89" s="517" t="str">
        <f>'Balance Sheet'!$C$17</f>
        <v>Debtors arising out of direct insurance operations</v>
      </c>
      <c r="F89" s="517" t="str">
        <f>'Balance Sheet'!$F$37</f>
        <v>2023 UY</v>
      </c>
      <c r="G89" s="519">
        <f>INDEX('Balance Sheet'!$B$6:$L$30,MATCH('Direct validations'!E89,'Balance Sheet'!$C$6:$C$30,0),1)</f>
        <v>7</v>
      </c>
      <c r="H89" s="519" t="str">
        <f>HLOOKUP(F89,'Balance Sheet'!$B$7:$L$8,2,FALSE)</f>
        <v>B</v>
      </c>
      <c r="I89" s="520">
        <f>INDEX('Balance Sheet'!$B$6:$L$30,MATCH('Direct validations'!G89,'Balance Sheet'!$B$6:$B$30,0),MATCH('Direct validations'!H89,'Balance Sheet'!$B$8:$L$8,0))</f>
        <v>0</v>
      </c>
      <c r="J89" s="520">
        <f>INDEX('Balance Sheet'!$B$68:$L$92,MATCH('Direct validations'!G89,'Balance Sheet'!$B$68:$B$92,0),MATCH('Direct validations'!H89,'Balance Sheet'!$B$70:$L$70,0))</f>
        <v>0</v>
      </c>
      <c r="K89" s="528" t="s">
        <v>109</v>
      </c>
      <c r="L89" s="517" t="str">
        <f>'Financial Assets past due'!$C$41</f>
        <v>Debtors arising out of direct insurance operations</v>
      </c>
      <c r="M89" s="517" t="str">
        <f>'Financial Assets past due'!$I$27</f>
        <v>Total</v>
      </c>
      <c r="N89" s="519">
        <f>INDEX('Financial Assets past due'!$B$26:$C$45,MATCH('Direct validations'!L89,'Financial Assets past due'!$C$26:$C$45,0),1)</f>
        <v>11</v>
      </c>
      <c r="O89" s="519" t="str">
        <f>HLOOKUP(M89,'Financial Assets past due'!$B$27:$I$29,3,FALSE)</f>
        <v>J</v>
      </c>
      <c r="P89" s="520">
        <f>INDEX('Financial Assets past due'!$B$26:$I$45,MATCH('Direct validations'!N89,'Financial Assets past due'!$B$26:$B$45,0),MATCH('Direct validations'!O89,'Financial Assets past due'!$B$29:$I$29,0))</f>
        <v>0</v>
      </c>
      <c r="Q89" s="520">
        <f>INDEX('Financial Assets past due'!$K$26:$R$45,MATCH('Direct validations'!N89,'Financial Assets past due'!$K$26:$K$45,0),MATCH('Direct validations'!O89,'Financial Assets past due'!$K$29:$R$29,0))</f>
        <v>0</v>
      </c>
      <c r="R89" s="517" t="str">
        <f t="shared" si="28"/>
        <v>Pass</v>
      </c>
      <c r="S89" s="529" t="str">
        <f t="shared" si="29"/>
        <v>Pass</v>
      </c>
      <c r="T89" s="517" t="s">
        <v>16</v>
      </c>
      <c r="U89" s="517">
        <f t="shared" si="30"/>
        <v>0</v>
      </c>
      <c r="V89" s="529">
        <f t="shared" si="31"/>
        <v>0</v>
      </c>
    </row>
    <row r="90" spans="4:22" ht="14.5" x14ac:dyDescent="0.35">
      <c r="D90" s="527" t="s">
        <v>108</v>
      </c>
      <c r="E90" s="517" t="str">
        <f>'Balance Sheet'!$C$17</f>
        <v>Debtors arising out of direct insurance operations</v>
      </c>
      <c r="F90" s="517" t="str">
        <f>'Balance Sheet'!$G$37</f>
        <v>2022 UY</v>
      </c>
      <c r="G90" s="519">
        <f>INDEX('Balance Sheet'!$B$6:$L$30,MATCH('Direct validations'!E90,'Balance Sheet'!$C$6:$C$30,0),1)</f>
        <v>7</v>
      </c>
      <c r="H90" s="519" t="str">
        <f>HLOOKUP(F90,'Balance Sheet'!$B$7:$L$8,2,FALSE)</f>
        <v>C</v>
      </c>
      <c r="I90" s="520">
        <f>INDEX('Balance Sheet'!$B$6:$L$30,MATCH('Direct validations'!G90,'Balance Sheet'!$B$6:$B$30,0),MATCH('Direct validations'!H90,'Balance Sheet'!$B$8:$L$8,0))</f>
        <v>0</v>
      </c>
      <c r="J90" s="520">
        <f>INDEX('Balance Sheet'!$B$68:$L$92,MATCH('Direct validations'!G90,'Balance Sheet'!$B$68:$B$92,0),MATCH('Direct validations'!H90,'Balance Sheet'!$B$70:$L$70,0))</f>
        <v>0</v>
      </c>
      <c r="K90" s="528" t="s">
        <v>109</v>
      </c>
      <c r="L90" s="517" t="str">
        <f>'Financial Assets past due'!$C$63</f>
        <v>Debtors arising out of direct insurance operations</v>
      </c>
      <c r="M90" s="517" t="str">
        <f>'Financial Assets past due'!$I$49</f>
        <v>Total</v>
      </c>
      <c r="N90" s="519">
        <f>INDEX('Financial Assets past due'!$B$48:$C$67,MATCH('Direct validations'!L90,'Financial Assets past due'!$C$48:$C$67,0),1)</f>
        <v>11</v>
      </c>
      <c r="O90" s="519" t="str">
        <f>HLOOKUP(M90,'Financial Assets past due'!$B$49:$I$51,3,FALSE)</f>
        <v>O</v>
      </c>
      <c r="P90" s="520">
        <f>INDEX('Financial Assets past due'!$B$48:$I$67,MATCH('Direct validations'!N90,'Financial Assets past due'!$B$48:$B$67,0),MATCH('Direct validations'!O90,'Financial Assets past due'!$B$51:$I$51,0))</f>
        <v>0</v>
      </c>
      <c r="Q90" s="520">
        <f>INDEX('Financial Assets past due'!$K$48:$R$67,MATCH('Direct validations'!N90,'Financial Assets past due'!$K$48:$K$67,0),MATCH('Direct validations'!O90,'Financial Assets past due'!$K$51:$R$51,0))</f>
        <v>0</v>
      </c>
      <c r="R90" s="517" t="str">
        <f t="shared" si="28"/>
        <v>Pass</v>
      </c>
      <c r="S90" s="529" t="str">
        <f t="shared" si="29"/>
        <v>Pass</v>
      </c>
      <c r="T90" s="517" t="s">
        <v>16</v>
      </c>
      <c r="U90" s="517">
        <f t="shared" si="30"/>
        <v>0</v>
      </c>
      <c r="V90" s="529">
        <f t="shared" si="31"/>
        <v>0</v>
      </c>
    </row>
    <row r="91" spans="4:22" ht="14.5" x14ac:dyDescent="0.35">
      <c r="D91" s="527" t="s">
        <v>108</v>
      </c>
      <c r="E91" s="517" t="str">
        <f>'Balance Sheet'!$C$17</f>
        <v>Debtors arising out of direct insurance operations</v>
      </c>
      <c r="F91" s="517" t="str">
        <f>'Balance Sheet'!$H$37</f>
        <v>2021 UY</v>
      </c>
      <c r="G91" s="519">
        <f>INDEX('Balance Sheet'!$B$6:$L$30,MATCH('Direct validations'!E91,'Balance Sheet'!$C$6:$C$30,0),1)</f>
        <v>7</v>
      </c>
      <c r="H91" s="519" t="str">
        <f>HLOOKUP(F91,'Balance Sheet'!$B$7:$L$8,2,FALSE)</f>
        <v>D</v>
      </c>
      <c r="I91" s="520">
        <f>INDEX('Balance Sheet'!$B$6:$L$30,MATCH('Direct validations'!G91,'Balance Sheet'!$B$6:$B$30,0),MATCH('Direct validations'!H91,'Balance Sheet'!$B$8:$L$8,0))</f>
        <v>0</v>
      </c>
      <c r="J91" s="520">
        <f>INDEX('Balance Sheet'!$B$68:$L$92,MATCH('Direct validations'!G91,'Balance Sheet'!$B$68:$B$92,0),MATCH('Direct validations'!H91,'Balance Sheet'!$B$70:$L$70,0))</f>
        <v>0</v>
      </c>
      <c r="K91" s="528" t="s">
        <v>109</v>
      </c>
      <c r="L91" s="517" t="str">
        <f>'Financial Assets past due'!$C$85</f>
        <v>Debtors arising out of direct insurance operations</v>
      </c>
      <c r="M91" s="517" t="str">
        <f>'Financial Assets past due'!$I$71</f>
        <v>Total</v>
      </c>
      <c r="N91" s="519">
        <f>INDEX('Financial Assets past due'!$B$70:$C$89,MATCH('Direct validations'!L91,'Financial Assets past due'!$C$70:$C$89,0),1)</f>
        <v>11</v>
      </c>
      <c r="O91" s="519" t="str">
        <f>HLOOKUP(M91,'Financial Assets past due'!$B$71:$I$73,3,FALSE)</f>
        <v>T</v>
      </c>
      <c r="P91" s="520">
        <f>INDEX('Financial Assets past due'!$B$70:$I$89,MATCH('Direct validations'!N91,'Financial Assets past due'!$B$70:$B$89,0),MATCH('Direct validations'!O91,'Financial Assets past due'!$B$73:$I$73,0))</f>
        <v>0</v>
      </c>
      <c r="Q91" s="520">
        <f>INDEX('Financial Assets past due'!$K$70:$R$89,MATCH('Direct validations'!N91,'Financial Assets past due'!$K$70:$K$89,0),MATCH('Direct validations'!O91,'Financial Assets past due'!$K$73:$R$73,0))</f>
        <v>0</v>
      </c>
      <c r="R91" s="517" t="str">
        <f t="shared" si="28"/>
        <v>Pass</v>
      </c>
      <c r="S91" s="529" t="str">
        <f t="shared" si="29"/>
        <v>Pass</v>
      </c>
      <c r="T91" s="517" t="s">
        <v>16</v>
      </c>
      <c r="U91" s="517">
        <f t="shared" si="30"/>
        <v>0</v>
      </c>
      <c r="V91" s="529">
        <f t="shared" si="31"/>
        <v>0</v>
      </c>
    </row>
    <row r="92" spans="4:22" ht="14.5" x14ac:dyDescent="0.35">
      <c r="D92" s="527" t="s">
        <v>108</v>
      </c>
      <c r="E92" s="517" t="str">
        <f>'Balance Sheet'!$C$17</f>
        <v>Debtors arising out of direct insurance operations</v>
      </c>
      <c r="F92" s="517" t="str">
        <f>'Balance Sheet'!$I$37</f>
        <v>2020 UY</v>
      </c>
      <c r="G92" s="519">
        <f>INDEX('Balance Sheet'!$B$6:$L$30,MATCH('Direct validations'!E92,'Balance Sheet'!$C$6:$C$30,0),1)</f>
        <v>7</v>
      </c>
      <c r="H92" s="519" t="str">
        <f>HLOOKUP(F92,'Balance Sheet'!$B$7:$L$8,2,FALSE)</f>
        <v>E</v>
      </c>
      <c r="I92" s="520">
        <f>INDEX('Balance Sheet'!$B$6:$L$30,MATCH('Direct validations'!G92,'Balance Sheet'!$B$6:$B$30,0),MATCH('Direct validations'!H92,'Balance Sheet'!$B$8:$L$8,0))</f>
        <v>0</v>
      </c>
      <c r="J92" s="520">
        <f>INDEX('Balance Sheet'!$B$68:$L$92,MATCH('Direct validations'!G92,'Balance Sheet'!$B$68:$B$92,0),MATCH('Direct validations'!H92,'Balance Sheet'!$B$70:$L$70,0))</f>
        <v>0</v>
      </c>
      <c r="K92" s="528" t="s">
        <v>109</v>
      </c>
      <c r="L92" s="517" t="str">
        <f>'Financial Assets past due'!$C$107</f>
        <v>Debtors arising out of direct insurance operations</v>
      </c>
      <c r="M92" s="517" t="str">
        <f>'Financial Assets past due'!$I$93</f>
        <v>Total</v>
      </c>
      <c r="N92" s="519">
        <f>INDEX('Financial Assets past due'!$B$92:$C$111,MATCH('Direct validations'!L92,'Financial Assets past due'!$C$92:$C$111,0),1)</f>
        <v>11</v>
      </c>
      <c r="O92" s="519" t="str">
        <f>HLOOKUP(M92,'Financial Assets past due'!$B$93:$I$95,3,FALSE)</f>
        <v>Y</v>
      </c>
      <c r="P92" s="520">
        <f>INDEX('Financial Assets past due'!$B$92:$I$111,MATCH('Direct validations'!N92,'Financial Assets past due'!$B$92:$B$111,0),MATCH('Direct validations'!O92,'Financial Assets past due'!$B$95:$I$95,0))</f>
        <v>0</v>
      </c>
      <c r="Q92" s="520">
        <f>INDEX('Financial Assets past due'!$K$92:$R$111,MATCH('Direct validations'!N92,'Financial Assets past due'!$K$92:$K$111,0),MATCH('Direct validations'!O92,'Financial Assets past due'!$K$95:$R$95,0))</f>
        <v>0</v>
      </c>
      <c r="R92" s="517" t="str">
        <f t="shared" si="28"/>
        <v>Pass</v>
      </c>
      <c r="S92" s="529" t="str">
        <f t="shared" si="29"/>
        <v>Pass</v>
      </c>
      <c r="T92" s="517" t="s">
        <v>16</v>
      </c>
      <c r="U92" s="517">
        <f t="shared" si="30"/>
        <v>0</v>
      </c>
      <c r="V92" s="529">
        <f t="shared" si="31"/>
        <v>0</v>
      </c>
    </row>
    <row r="93" spans="4:22" ht="14.5" x14ac:dyDescent="0.35">
      <c r="D93" s="527" t="s">
        <v>108</v>
      </c>
      <c r="E93" s="517" t="str">
        <f>'Balance Sheet'!$C$17</f>
        <v>Debtors arising out of direct insurance operations</v>
      </c>
      <c r="F93" s="517" t="str">
        <f>'Balance Sheet'!$J$37</f>
        <v>2019 UY</v>
      </c>
      <c r="G93" s="519">
        <f>INDEX('Balance Sheet'!$B$6:$L$30,MATCH('Direct validations'!E93,'Balance Sheet'!$C$6:$C$30,0),1)</f>
        <v>7</v>
      </c>
      <c r="H93" s="519" t="str">
        <f>HLOOKUP(F93,'Balance Sheet'!$B$7:$L$8,2,FALSE)</f>
        <v>F</v>
      </c>
      <c r="I93" s="520">
        <f>INDEX('Balance Sheet'!$B$6:$L$30,MATCH('Direct validations'!G93,'Balance Sheet'!$B$6:$B$30,0),MATCH('Direct validations'!H93,'Balance Sheet'!$B$8:$L$8,0))</f>
        <v>0</v>
      </c>
      <c r="J93" s="520">
        <f>INDEX('Balance Sheet'!$B$68:$L$92,MATCH('Direct validations'!G93,'Balance Sheet'!$B$68:$B$92,0),MATCH('Direct validations'!H93,'Balance Sheet'!$B$70:$L$70,0))</f>
        <v>0</v>
      </c>
      <c r="K93" s="528" t="s">
        <v>109</v>
      </c>
      <c r="L93" s="517" t="str">
        <f>'Financial Assets past due'!$C$129</f>
        <v>Debtors arising out of direct insurance operations</v>
      </c>
      <c r="M93" s="517" t="str">
        <f>'Financial Assets past due'!$I$115</f>
        <v>Total</v>
      </c>
      <c r="N93" s="519">
        <f>INDEX('Financial Assets past due'!$B$114:$C$133,MATCH('Direct validations'!L93,'Financial Assets past due'!$C$114:$C$133,0),1)</f>
        <v>11</v>
      </c>
      <c r="O93" s="519" t="str">
        <f>HLOOKUP(M93,'Financial Assets past due'!$B$115:$I$117,3,FALSE)</f>
        <v>AD</v>
      </c>
      <c r="P93" s="520">
        <f>INDEX('Financial Assets past due'!$B$114:$I$133,MATCH('Direct validations'!N93,'Financial Assets past due'!$B$114:$B$133,0),MATCH('Direct validations'!O93,'Financial Assets past due'!$B$117:$I$117,0))</f>
        <v>0</v>
      </c>
      <c r="Q93" s="520">
        <f>INDEX('Financial Assets past due'!$K$114:$R$133,MATCH('Direct validations'!N93,'Financial Assets past due'!$K$114:$K$133,0),MATCH('Direct validations'!O93,'Financial Assets past due'!$K$117:$R$117,0))</f>
        <v>0</v>
      </c>
      <c r="R93" s="517" t="str">
        <f t="shared" si="28"/>
        <v>Pass</v>
      </c>
      <c r="S93" s="529" t="str">
        <f t="shared" si="29"/>
        <v>Pass</v>
      </c>
      <c r="T93" s="517" t="s">
        <v>16</v>
      </c>
      <c r="U93" s="517">
        <f t="shared" si="30"/>
        <v>0</v>
      </c>
      <c r="V93" s="529">
        <f t="shared" si="31"/>
        <v>0</v>
      </c>
    </row>
    <row r="94" spans="4:22" ht="14.5" x14ac:dyDescent="0.35">
      <c r="D94" s="527" t="s">
        <v>108</v>
      </c>
      <c r="E94" s="517" t="str">
        <f>'Balance Sheet'!$C$17</f>
        <v>Debtors arising out of direct insurance operations</v>
      </c>
      <c r="F94" s="517" t="str">
        <f>'Balance Sheet'!$K$37</f>
        <v>2018 UY</v>
      </c>
      <c r="G94" s="519">
        <f>INDEX('Balance Sheet'!$B$6:$L$30,MATCH('Direct validations'!E94,'Balance Sheet'!$C$6:$C$30,0),1)</f>
        <v>7</v>
      </c>
      <c r="H94" s="519" t="str">
        <f>HLOOKUP(F94,'Balance Sheet'!$B$7:$L$8,2,FALSE)</f>
        <v>G</v>
      </c>
      <c r="I94" s="520">
        <f>INDEX('Balance Sheet'!$B$6:$L$30,MATCH('Direct validations'!G94,'Balance Sheet'!$B$6:$B$30,0),MATCH('Direct validations'!H94,'Balance Sheet'!$B$8:$L$8,0))</f>
        <v>0</v>
      </c>
      <c r="J94" s="520">
        <f>INDEX('Balance Sheet'!$B$68:$L$92,MATCH('Direct validations'!G94,'Balance Sheet'!$B$68:$B$92,0),MATCH('Direct validations'!H94,'Balance Sheet'!$B$70:$L$70,0))</f>
        <v>0</v>
      </c>
      <c r="K94" s="528" t="s">
        <v>109</v>
      </c>
      <c r="L94" s="517" t="str">
        <f>'Financial Assets past due'!$C$151</f>
        <v>Debtors arising out of direct insurance operations</v>
      </c>
      <c r="M94" s="517" t="str">
        <f>'Financial Assets past due'!$I$137</f>
        <v>Total</v>
      </c>
      <c r="N94" s="519">
        <f>INDEX('Financial Assets past due'!$B$136:$C$155,MATCH('Direct validations'!L94,'Financial Assets past due'!$C$136:$C$155,0),1)</f>
        <v>11</v>
      </c>
      <c r="O94" s="519" t="str">
        <f>HLOOKUP(M94,'Financial Assets past due'!$B$137:$I$139,3,FALSE)</f>
        <v>AI</v>
      </c>
      <c r="P94" s="520">
        <f>INDEX('Financial Assets past due'!$B$136:$I$155,MATCH('Direct validations'!N94,'Financial Assets past due'!$B$136:$B$155,0),MATCH('Direct validations'!O94,'Financial Assets past due'!$B$139:$I$139,0))</f>
        <v>0</v>
      </c>
      <c r="Q94" s="520">
        <f>INDEX('Financial Assets past due'!$K$136:$R$155,MATCH('Direct validations'!N94,'Financial Assets past due'!$K$136:$K$155,0),MATCH('Direct validations'!O94,'Financial Assets past due'!$K$139:$R$139,0))</f>
        <v>0</v>
      </c>
      <c r="R94" s="517" t="str">
        <f t="shared" si="28"/>
        <v>Pass</v>
      </c>
      <c r="S94" s="529" t="str">
        <f t="shared" si="29"/>
        <v>Pass</v>
      </c>
      <c r="T94" s="517" t="s">
        <v>16</v>
      </c>
      <c r="U94" s="517">
        <f t="shared" si="30"/>
        <v>0</v>
      </c>
      <c r="V94" s="529">
        <f t="shared" si="31"/>
        <v>0</v>
      </c>
    </row>
    <row r="95" spans="4:22" ht="14.5" x14ac:dyDescent="0.35">
      <c r="D95" s="527" t="s">
        <v>108</v>
      </c>
      <c r="E95" s="517" t="str">
        <f>'Balance Sheet'!$C$17</f>
        <v>Debtors arising out of direct insurance operations</v>
      </c>
      <c r="F95" s="517" t="str">
        <f>'Balance Sheet'!$L$37</f>
        <v>Total</v>
      </c>
      <c r="G95" s="519">
        <f>INDEX('Balance Sheet'!$B$6:$L$30,MATCH('Direct validations'!E95,'Balance Sheet'!$C$6:$C$30,0),1)</f>
        <v>7</v>
      </c>
      <c r="H95" s="519" t="str">
        <f>HLOOKUP(F95,'Balance Sheet'!$B$7:$L$8,2,FALSE)</f>
        <v>H</v>
      </c>
      <c r="I95" s="520">
        <f>INDEX('Balance Sheet'!$B$6:$L$30,MATCH('Direct validations'!G95,'Balance Sheet'!$B$6:$B$30,0),MATCH('Direct validations'!H95,'Balance Sheet'!$B$8:$L$8,0))</f>
        <v>0</v>
      </c>
      <c r="J95" s="520">
        <f>INDEX('Balance Sheet'!$B$68:$L$92,MATCH('Direct validations'!G95,'Balance Sheet'!$B$68:$B$92,0),MATCH('Direct validations'!H95,'Balance Sheet'!$B$70:$L$70,0))</f>
        <v>0</v>
      </c>
      <c r="K95" s="528" t="s">
        <v>109</v>
      </c>
      <c r="L95" s="517" t="str">
        <f>'Financial Assets past due'!$C$173</f>
        <v>Debtors arising out of direct insurance operations</v>
      </c>
      <c r="M95" s="517" t="str">
        <f>'Financial Assets past due'!$I$159</f>
        <v>Total</v>
      </c>
      <c r="N95" s="519">
        <f>INDEX('Financial Assets past due'!$B$158:$C$177,MATCH('Direct validations'!L95,'Financial Assets past due'!$C$158:$C$177,0),1)</f>
        <v>11</v>
      </c>
      <c r="O95" s="519" t="str">
        <f>HLOOKUP(M95,'Financial Assets past due'!$B$159:$I$161,3,FALSE)</f>
        <v>AN</v>
      </c>
      <c r="P95" s="520">
        <f>INDEX('Financial Assets past due'!$B$158:$I$177,MATCH('Direct validations'!N95,'Financial Assets past due'!$B$158:$B$177,0),MATCH('Direct validations'!O95,'Financial Assets past due'!$B$161:$I$161,0))</f>
        <v>0</v>
      </c>
      <c r="Q95" s="520">
        <f>INDEX('Financial Assets past due'!$K$158:$R$177,MATCH('Direct validations'!N95,'Financial Assets past due'!$K$158:$K$177,0),MATCH('Direct validations'!O95,'Financial Assets past due'!$K$161:$R$161,0))</f>
        <v>0</v>
      </c>
      <c r="R95" s="517" t="str">
        <f t="shared" si="28"/>
        <v>Pass</v>
      </c>
      <c r="S95" s="529" t="str">
        <f t="shared" si="29"/>
        <v>Pass</v>
      </c>
      <c r="T95" s="517" t="s">
        <v>16</v>
      </c>
      <c r="U95" s="517">
        <f t="shared" si="30"/>
        <v>0</v>
      </c>
      <c r="V95" s="529">
        <f t="shared" si="31"/>
        <v>0</v>
      </c>
    </row>
    <row r="96" spans="4:22" ht="14.5" x14ac:dyDescent="0.35">
      <c r="D96" s="527"/>
      <c r="E96" s="517"/>
      <c r="F96" s="517"/>
      <c r="G96" s="519"/>
      <c r="H96" s="519"/>
      <c r="I96" s="520"/>
      <c r="J96" s="520"/>
      <c r="K96" s="528"/>
      <c r="L96" s="517"/>
      <c r="M96" s="517"/>
      <c r="N96" s="519"/>
      <c r="O96" s="519"/>
      <c r="P96" s="520"/>
      <c r="Q96" s="520"/>
      <c r="R96" s="517"/>
      <c r="S96" s="529"/>
      <c r="T96" s="517"/>
      <c r="U96" s="517"/>
      <c r="V96" s="529"/>
    </row>
    <row r="97" spans="4:22" ht="14.5" x14ac:dyDescent="0.35">
      <c r="D97" s="527" t="s">
        <v>108</v>
      </c>
      <c r="E97" s="517" t="str">
        <f>'Balance Sheet'!$C$18</f>
        <v>Debtors arising out of reinsurance operations</v>
      </c>
      <c r="F97" s="517" t="str">
        <f>'Balance Sheet'!$E$37</f>
        <v>2024 UY</v>
      </c>
      <c r="G97" s="519">
        <f>INDEX('Balance Sheet'!$B$6:$L$30,MATCH('Direct validations'!E97,'Balance Sheet'!$C$6:$C$30,0),1)</f>
        <v>8</v>
      </c>
      <c r="H97" s="519" t="str">
        <f>HLOOKUP(F97,'Balance Sheet'!$B$7:$L$8,2,FALSE)</f>
        <v>A</v>
      </c>
      <c r="I97" s="520">
        <f>INDEX('Balance Sheet'!$B$6:$L$30,MATCH('Direct validations'!G97,'Balance Sheet'!$B$6:$B$30,0),MATCH('Direct validations'!H97,'Balance Sheet'!$B$8:$L$8,0))</f>
        <v>0</v>
      </c>
      <c r="J97" s="520">
        <f>INDEX('Balance Sheet'!$B$68:$L$92,MATCH('Direct validations'!G97,'Balance Sheet'!$B$68:$B$92,0),MATCH('Direct validations'!H97,'Balance Sheet'!$B$70:$L$70,0))</f>
        <v>0</v>
      </c>
      <c r="K97" s="528" t="s">
        <v>109</v>
      </c>
      <c r="L97" s="517" t="str">
        <f>'Financial Assets past due'!$C$20</f>
        <v>Debtors arising out of reinsurance operations</v>
      </c>
      <c r="M97" s="517" t="str">
        <f>'Financial Assets past due'!$I$5</f>
        <v>Total</v>
      </c>
      <c r="N97" s="519">
        <f>INDEX('Financial Assets past due'!$B$4:$C$23,MATCH('Direct validations'!L97,'Financial Assets past due'!$C$4:$C$23,0),1)</f>
        <v>12</v>
      </c>
      <c r="O97" s="519" t="str">
        <f>HLOOKUP(M97,'Financial Assets past due'!$B$5:$I$7,3,FALSE)</f>
        <v>E</v>
      </c>
      <c r="P97" s="520">
        <f>INDEX('Financial Assets past due'!$B$4:$I$23,MATCH('Direct validations'!N97,'Financial Assets past due'!$B$4:$B$23,0),MATCH('Direct validations'!O97,'Financial Assets past due'!$B$7:$I$7,0))</f>
        <v>0</v>
      </c>
      <c r="Q97" s="520">
        <f>INDEX('Financial Assets past due'!$K$4:R$23,MATCH('Direct validations'!N97,'Financial Assets past due'!$K$4:$K$23,0),MATCH('Direct validations'!O97,'Financial Assets past due'!$K$7:$R$7,0))</f>
        <v>0</v>
      </c>
      <c r="R97" s="517" t="str">
        <f t="shared" ref="R97:R104" si="32">IF($T97="No",IF(I97=P97,"Pass","Fail"),IF(I97+P97=0,"Pass","Fail"))</f>
        <v>Pass</v>
      </c>
      <c r="S97" s="529" t="str">
        <f t="shared" ref="S97:S104" si="33">IF($T97="No",IF(J97=Q97,"Pass","Fail"),IF(J97+Q97=0,"Pass","Fail"))</f>
        <v>Pass</v>
      </c>
      <c r="T97" s="517" t="s">
        <v>16</v>
      </c>
      <c r="U97" s="517">
        <f t="shared" ref="U97:V104" si="34">IF(R97="Pass",0,1)</f>
        <v>0</v>
      </c>
      <c r="V97" s="529">
        <f t="shared" si="34"/>
        <v>0</v>
      </c>
    </row>
    <row r="98" spans="4:22" ht="14.5" x14ac:dyDescent="0.35">
      <c r="D98" s="527" t="s">
        <v>108</v>
      </c>
      <c r="E98" s="517" t="str">
        <f>'Balance Sheet'!$C$18</f>
        <v>Debtors arising out of reinsurance operations</v>
      </c>
      <c r="F98" s="517" t="str">
        <f>'Balance Sheet'!$F$37</f>
        <v>2023 UY</v>
      </c>
      <c r="G98" s="519">
        <f>INDEX('Balance Sheet'!$B$6:$L$30,MATCH('Direct validations'!E98,'Balance Sheet'!$C$6:$C$30,0),1)</f>
        <v>8</v>
      </c>
      <c r="H98" s="519" t="str">
        <f>HLOOKUP(F98,'Balance Sheet'!$B$7:$L$8,2,FALSE)</f>
        <v>B</v>
      </c>
      <c r="I98" s="520">
        <f>INDEX('Balance Sheet'!$B$6:$L$30,MATCH('Direct validations'!G98,'Balance Sheet'!$B$6:$B$30,0),MATCH('Direct validations'!H98,'Balance Sheet'!$B$8:$L$8,0))</f>
        <v>0</v>
      </c>
      <c r="J98" s="520">
        <f>INDEX('Balance Sheet'!$B$68:$L$92,MATCH('Direct validations'!G98,'Balance Sheet'!$B$68:$B$92,0),MATCH('Direct validations'!H98,'Balance Sheet'!$B$70:$L$70,0))</f>
        <v>0</v>
      </c>
      <c r="K98" s="528" t="s">
        <v>109</v>
      </c>
      <c r="L98" s="517" t="str">
        <f>'Financial Assets past due'!$C$42</f>
        <v>Debtors arising out of reinsurance operations</v>
      </c>
      <c r="M98" s="517" t="str">
        <f>'Financial Assets past due'!$I$27</f>
        <v>Total</v>
      </c>
      <c r="N98" s="519">
        <f>INDEX('Financial Assets past due'!$B$26:$C$45,MATCH('Direct validations'!L98,'Financial Assets past due'!$C$26:$C$45,0),1)</f>
        <v>12</v>
      </c>
      <c r="O98" s="519" t="str">
        <f>HLOOKUP(M98,'Financial Assets past due'!$B$27:$I$29,3,FALSE)</f>
        <v>J</v>
      </c>
      <c r="P98" s="520">
        <f>INDEX('Financial Assets past due'!$B$26:$I$45,MATCH('Direct validations'!N98,'Financial Assets past due'!$B$26:$B$45,0),MATCH('Direct validations'!O98,'Financial Assets past due'!$B$29:$I$29,0))</f>
        <v>0</v>
      </c>
      <c r="Q98" s="520">
        <f>INDEX('Financial Assets past due'!$K$26:$R$45,MATCH('Direct validations'!N98,'Financial Assets past due'!$K$26:$K$45,0),MATCH('Direct validations'!O98,'Financial Assets past due'!$K$29:$R$29,0))</f>
        <v>0</v>
      </c>
      <c r="R98" s="517" t="str">
        <f t="shared" si="32"/>
        <v>Pass</v>
      </c>
      <c r="S98" s="529" t="str">
        <f t="shared" si="33"/>
        <v>Pass</v>
      </c>
      <c r="T98" s="517" t="s">
        <v>16</v>
      </c>
      <c r="U98" s="517">
        <f t="shared" si="34"/>
        <v>0</v>
      </c>
      <c r="V98" s="529">
        <f t="shared" si="34"/>
        <v>0</v>
      </c>
    </row>
    <row r="99" spans="4:22" ht="14.5" x14ac:dyDescent="0.35">
      <c r="D99" s="527" t="s">
        <v>108</v>
      </c>
      <c r="E99" s="517" t="str">
        <f>'Balance Sheet'!$C$18</f>
        <v>Debtors arising out of reinsurance operations</v>
      </c>
      <c r="F99" s="517" t="str">
        <f>'Balance Sheet'!$G$37</f>
        <v>2022 UY</v>
      </c>
      <c r="G99" s="519">
        <f>INDEX('Balance Sheet'!$B$6:$L$30,MATCH('Direct validations'!E99,'Balance Sheet'!$C$6:$C$30,0),1)</f>
        <v>8</v>
      </c>
      <c r="H99" s="519" t="str">
        <f>HLOOKUP(F99,'Balance Sheet'!$B$7:$L$8,2,FALSE)</f>
        <v>C</v>
      </c>
      <c r="I99" s="520">
        <f>INDEX('Balance Sheet'!$B$6:$L$30,MATCH('Direct validations'!G99,'Balance Sheet'!$B$6:$B$30,0),MATCH('Direct validations'!H99,'Balance Sheet'!$B$8:$L$8,0))</f>
        <v>0</v>
      </c>
      <c r="J99" s="520">
        <f>INDEX('Balance Sheet'!$B$68:$L$92,MATCH('Direct validations'!G99,'Balance Sheet'!$B$68:$B$92,0),MATCH('Direct validations'!H99,'Balance Sheet'!$B$70:$L$70,0))</f>
        <v>0</v>
      </c>
      <c r="K99" s="528" t="s">
        <v>109</v>
      </c>
      <c r="L99" s="517" t="str">
        <f>'Financial Assets past due'!$C$64</f>
        <v>Debtors arising out of reinsurance operations</v>
      </c>
      <c r="M99" s="517" t="str">
        <f>'Financial Assets past due'!$I$49</f>
        <v>Total</v>
      </c>
      <c r="N99" s="519">
        <f>INDEX('Financial Assets past due'!$B$48:$C$67,MATCH('Direct validations'!L99,'Financial Assets past due'!$C$48:$C$67,0),1)</f>
        <v>12</v>
      </c>
      <c r="O99" s="519" t="str">
        <f>HLOOKUP(M99,'Financial Assets past due'!$B$49:$I$51,3,FALSE)</f>
        <v>O</v>
      </c>
      <c r="P99" s="520">
        <f>INDEX('Financial Assets past due'!$B$48:$I$67,MATCH('Direct validations'!N99,'Financial Assets past due'!$B$48:$B$67,0),MATCH('Direct validations'!O99,'Financial Assets past due'!$B$51:$I$51,0))</f>
        <v>0</v>
      </c>
      <c r="Q99" s="520">
        <f>INDEX('Financial Assets past due'!$K$48:$R$67,MATCH('Direct validations'!N99,'Financial Assets past due'!$K$48:$K$67,0),MATCH('Direct validations'!O99,'Financial Assets past due'!$K$51:$R$51,0))</f>
        <v>0</v>
      </c>
      <c r="R99" s="517" t="str">
        <f t="shared" si="32"/>
        <v>Pass</v>
      </c>
      <c r="S99" s="529" t="str">
        <f t="shared" si="33"/>
        <v>Pass</v>
      </c>
      <c r="T99" s="517" t="s">
        <v>16</v>
      </c>
      <c r="U99" s="517">
        <f t="shared" si="34"/>
        <v>0</v>
      </c>
      <c r="V99" s="529">
        <f t="shared" si="34"/>
        <v>0</v>
      </c>
    </row>
    <row r="100" spans="4:22" ht="14.5" x14ac:dyDescent="0.35">
      <c r="D100" s="527" t="s">
        <v>108</v>
      </c>
      <c r="E100" s="517" t="str">
        <f>'Balance Sheet'!$C$18</f>
        <v>Debtors arising out of reinsurance operations</v>
      </c>
      <c r="F100" s="517" t="str">
        <f>'Balance Sheet'!$H$37</f>
        <v>2021 UY</v>
      </c>
      <c r="G100" s="519">
        <f>INDEX('Balance Sheet'!$B$6:$L$30,MATCH('Direct validations'!E100,'Balance Sheet'!$C$6:$C$30,0),1)</f>
        <v>8</v>
      </c>
      <c r="H100" s="519" t="str">
        <f>HLOOKUP(F100,'Balance Sheet'!$B$7:$L$8,2,FALSE)</f>
        <v>D</v>
      </c>
      <c r="I100" s="520">
        <f>INDEX('Balance Sheet'!$B$6:$L$30,MATCH('Direct validations'!G100,'Balance Sheet'!$B$6:$B$30,0),MATCH('Direct validations'!H100,'Balance Sheet'!$B$8:$L$8,0))</f>
        <v>0</v>
      </c>
      <c r="J100" s="520">
        <f>INDEX('Balance Sheet'!$B$68:$L$92,MATCH('Direct validations'!G100,'Balance Sheet'!$B$68:$B$92,0),MATCH('Direct validations'!H100,'Balance Sheet'!$B$70:$L$70,0))</f>
        <v>0</v>
      </c>
      <c r="K100" s="528" t="s">
        <v>109</v>
      </c>
      <c r="L100" s="517" t="str">
        <f>'Financial Assets past due'!$C$86</f>
        <v>Debtors arising out of reinsurance operations</v>
      </c>
      <c r="M100" s="517" t="str">
        <f>'Financial Assets past due'!$I$71</f>
        <v>Total</v>
      </c>
      <c r="N100" s="519">
        <f>INDEX('Financial Assets past due'!$B$70:$C$89,MATCH('Direct validations'!L100,'Financial Assets past due'!$C$70:$C$89,0),1)</f>
        <v>12</v>
      </c>
      <c r="O100" s="519" t="str">
        <f>HLOOKUP(M100,'Financial Assets past due'!$B$71:$I$73,3,FALSE)</f>
        <v>T</v>
      </c>
      <c r="P100" s="520">
        <f>INDEX('Financial Assets past due'!$B$70:$I$89,MATCH('Direct validations'!N100,'Financial Assets past due'!$B$70:$B$89,0),MATCH('Direct validations'!O100,'Financial Assets past due'!$B$73:$I$73,0))</f>
        <v>0</v>
      </c>
      <c r="Q100" s="520">
        <f>INDEX('Financial Assets past due'!$K$70:$R$89,MATCH('Direct validations'!N100,'Financial Assets past due'!$K$70:$K$89,0),MATCH('Direct validations'!O100,'Financial Assets past due'!$K$73:$R$73,0))</f>
        <v>0</v>
      </c>
      <c r="R100" s="517" t="str">
        <f t="shared" si="32"/>
        <v>Pass</v>
      </c>
      <c r="S100" s="529" t="str">
        <f t="shared" si="33"/>
        <v>Pass</v>
      </c>
      <c r="T100" s="517" t="s">
        <v>16</v>
      </c>
      <c r="U100" s="517">
        <f t="shared" si="34"/>
        <v>0</v>
      </c>
      <c r="V100" s="529">
        <f t="shared" si="34"/>
        <v>0</v>
      </c>
    </row>
    <row r="101" spans="4:22" ht="14.5" x14ac:dyDescent="0.35">
      <c r="D101" s="527" t="s">
        <v>108</v>
      </c>
      <c r="E101" s="517" t="str">
        <f>'Balance Sheet'!$C$18</f>
        <v>Debtors arising out of reinsurance operations</v>
      </c>
      <c r="F101" s="517" t="str">
        <f>'Balance Sheet'!$I$37</f>
        <v>2020 UY</v>
      </c>
      <c r="G101" s="519">
        <f>INDEX('Balance Sheet'!$B$6:$L$30,MATCH('Direct validations'!E101,'Balance Sheet'!$C$6:$C$30,0),1)</f>
        <v>8</v>
      </c>
      <c r="H101" s="519" t="str">
        <f>HLOOKUP(F101,'Balance Sheet'!$B$7:$L$8,2,FALSE)</f>
        <v>E</v>
      </c>
      <c r="I101" s="520">
        <f>INDEX('Balance Sheet'!$B$6:$L$30,MATCH('Direct validations'!G101,'Balance Sheet'!$B$6:$B$30,0),MATCH('Direct validations'!H101,'Balance Sheet'!$B$8:$L$8,0))</f>
        <v>0</v>
      </c>
      <c r="J101" s="520">
        <f>INDEX('Balance Sheet'!$B$68:$L$92,MATCH('Direct validations'!G101,'Balance Sheet'!$B$68:$B$92,0),MATCH('Direct validations'!H101,'Balance Sheet'!$B$70:$L$70,0))</f>
        <v>0</v>
      </c>
      <c r="K101" s="528" t="s">
        <v>109</v>
      </c>
      <c r="L101" s="517" t="str">
        <f>'Financial Assets past due'!$C$108</f>
        <v>Debtors arising out of reinsurance operations</v>
      </c>
      <c r="M101" s="517" t="str">
        <f>'Financial Assets past due'!$I$93</f>
        <v>Total</v>
      </c>
      <c r="N101" s="519">
        <f>INDEX('Financial Assets past due'!$B$92:$C$111,MATCH('Direct validations'!L101,'Financial Assets past due'!$C$92:$C$111,0),1)</f>
        <v>12</v>
      </c>
      <c r="O101" s="519" t="str">
        <f>HLOOKUP(M101,'Financial Assets past due'!$B$93:$I$95,3,FALSE)</f>
        <v>Y</v>
      </c>
      <c r="P101" s="520">
        <f>INDEX('Financial Assets past due'!$B$92:$I$111,MATCH('Direct validations'!N101,'Financial Assets past due'!$B$92:$B$111,0),MATCH('Direct validations'!O101,'Financial Assets past due'!$B$95:$I$95,0))</f>
        <v>0</v>
      </c>
      <c r="Q101" s="520">
        <f>INDEX('Financial Assets past due'!$K$92:$R$111,MATCH('Direct validations'!N101,'Financial Assets past due'!$K$92:$K$111,0),MATCH('Direct validations'!O101,'Financial Assets past due'!$K$95:$R$95,0))</f>
        <v>0</v>
      </c>
      <c r="R101" s="517" t="str">
        <f t="shared" si="32"/>
        <v>Pass</v>
      </c>
      <c r="S101" s="529" t="str">
        <f t="shared" si="33"/>
        <v>Pass</v>
      </c>
      <c r="T101" s="517" t="s">
        <v>16</v>
      </c>
      <c r="U101" s="517">
        <f t="shared" si="34"/>
        <v>0</v>
      </c>
      <c r="V101" s="529">
        <f t="shared" si="34"/>
        <v>0</v>
      </c>
    </row>
    <row r="102" spans="4:22" ht="14.5" x14ac:dyDescent="0.35">
      <c r="D102" s="527" t="s">
        <v>108</v>
      </c>
      <c r="E102" s="517" t="str">
        <f>'Balance Sheet'!$C$18</f>
        <v>Debtors arising out of reinsurance operations</v>
      </c>
      <c r="F102" s="517" t="str">
        <f>'Balance Sheet'!$J$37</f>
        <v>2019 UY</v>
      </c>
      <c r="G102" s="519">
        <f>INDEX('Balance Sheet'!$B$6:$L$30,MATCH('Direct validations'!E102,'Balance Sheet'!$C$6:$C$30,0),1)</f>
        <v>8</v>
      </c>
      <c r="H102" s="519" t="str">
        <f>HLOOKUP(F102,'Balance Sheet'!$B$7:$L$8,2,FALSE)</f>
        <v>F</v>
      </c>
      <c r="I102" s="520">
        <f>INDEX('Balance Sheet'!$B$6:$L$30,MATCH('Direct validations'!G102,'Balance Sheet'!$B$6:$B$30,0),MATCH('Direct validations'!H102,'Balance Sheet'!$B$8:$L$8,0))</f>
        <v>0</v>
      </c>
      <c r="J102" s="520">
        <f>INDEX('Balance Sheet'!$B$68:$L$92,MATCH('Direct validations'!G102,'Balance Sheet'!$B$68:$B$92,0),MATCH('Direct validations'!H102,'Balance Sheet'!$B$70:$L$70,0))</f>
        <v>0</v>
      </c>
      <c r="K102" s="528" t="s">
        <v>109</v>
      </c>
      <c r="L102" s="517" t="str">
        <f>'Financial Assets past due'!$C$130</f>
        <v>Debtors arising out of reinsurance operations</v>
      </c>
      <c r="M102" s="517" t="str">
        <f>'Financial Assets past due'!$I$115</f>
        <v>Total</v>
      </c>
      <c r="N102" s="519">
        <f>INDEX('Financial Assets past due'!$B$114:$C$133,MATCH('Direct validations'!L102,'Financial Assets past due'!$C$114:$C$133,0),1)</f>
        <v>12</v>
      </c>
      <c r="O102" s="519" t="str">
        <f>HLOOKUP(M102,'Financial Assets past due'!$B$115:$I$117,3,FALSE)</f>
        <v>AD</v>
      </c>
      <c r="P102" s="520">
        <f>INDEX('Financial Assets past due'!$B$114:$I$133,MATCH('Direct validations'!N102,'Financial Assets past due'!$B$114:$B$133,0),MATCH('Direct validations'!O102,'Financial Assets past due'!$B$117:$I$117,0))</f>
        <v>0</v>
      </c>
      <c r="Q102" s="520">
        <f>INDEX('Financial Assets past due'!$K$114:$R$133,MATCH('Direct validations'!N102,'Financial Assets past due'!$K$114:$K$133,0),MATCH('Direct validations'!O102,'Financial Assets past due'!$K$117:$R$117,0))</f>
        <v>0</v>
      </c>
      <c r="R102" s="517" t="str">
        <f t="shared" si="32"/>
        <v>Pass</v>
      </c>
      <c r="S102" s="529" t="str">
        <f t="shared" si="33"/>
        <v>Pass</v>
      </c>
      <c r="T102" s="517" t="s">
        <v>16</v>
      </c>
      <c r="U102" s="517">
        <f t="shared" si="34"/>
        <v>0</v>
      </c>
      <c r="V102" s="529">
        <f t="shared" si="34"/>
        <v>0</v>
      </c>
    </row>
    <row r="103" spans="4:22" ht="14.5" x14ac:dyDescent="0.35">
      <c r="D103" s="527" t="s">
        <v>108</v>
      </c>
      <c r="E103" s="517" t="str">
        <f>'Balance Sheet'!$C$18</f>
        <v>Debtors arising out of reinsurance operations</v>
      </c>
      <c r="F103" s="517" t="str">
        <f>'Balance Sheet'!$K$37</f>
        <v>2018 UY</v>
      </c>
      <c r="G103" s="519">
        <f>INDEX('Balance Sheet'!$B$6:$L$30,MATCH('Direct validations'!E103,'Balance Sheet'!$C$6:$C$30,0),1)</f>
        <v>8</v>
      </c>
      <c r="H103" s="519" t="str">
        <f>HLOOKUP(F103,'Balance Sheet'!$B$7:$L$8,2,FALSE)</f>
        <v>G</v>
      </c>
      <c r="I103" s="520">
        <f>INDEX('Balance Sheet'!$B$6:$L$30,MATCH('Direct validations'!G103,'Balance Sheet'!$B$6:$B$30,0),MATCH('Direct validations'!H103,'Balance Sheet'!$B$8:$L$8,0))</f>
        <v>0</v>
      </c>
      <c r="J103" s="520">
        <f>INDEX('Balance Sheet'!$B$68:$L$92,MATCH('Direct validations'!G103,'Balance Sheet'!$B$68:$B$92,0),MATCH('Direct validations'!H103,'Balance Sheet'!$B$70:$L$70,0))</f>
        <v>0</v>
      </c>
      <c r="K103" s="528" t="s">
        <v>109</v>
      </c>
      <c r="L103" s="517" t="str">
        <f>'Financial Assets past due'!$C$152</f>
        <v>Debtors arising out of reinsurance operations</v>
      </c>
      <c r="M103" s="517" t="str">
        <f>'Financial Assets past due'!$I$137</f>
        <v>Total</v>
      </c>
      <c r="N103" s="519">
        <f>INDEX('Financial Assets past due'!$B$136:$C$155,MATCH('Direct validations'!L103,'Financial Assets past due'!$C$136:$C$155,0),1)</f>
        <v>12</v>
      </c>
      <c r="O103" s="519" t="str">
        <f>HLOOKUP(M103,'Financial Assets past due'!$B$137:$I$139,3,FALSE)</f>
        <v>AI</v>
      </c>
      <c r="P103" s="520">
        <f>INDEX('Financial Assets past due'!$B$136:$I$155,MATCH('Direct validations'!N103,'Financial Assets past due'!$B$136:$B$155,0),MATCH('Direct validations'!O103,'Financial Assets past due'!$B$139:$I$139,0))</f>
        <v>0</v>
      </c>
      <c r="Q103" s="520">
        <f>INDEX('Financial Assets past due'!$K$136:$R$155,MATCH('Direct validations'!N103,'Financial Assets past due'!$K$136:$K$155,0),MATCH('Direct validations'!O103,'Financial Assets past due'!$K$139:$R$139,0))</f>
        <v>0</v>
      </c>
      <c r="R103" s="517" t="str">
        <f t="shared" si="32"/>
        <v>Pass</v>
      </c>
      <c r="S103" s="529" t="str">
        <f t="shared" si="33"/>
        <v>Pass</v>
      </c>
      <c r="T103" s="517" t="s">
        <v>16</v>
      </c>
      <c r="U103" s="517">
        <f t="shared" si="34"/>
        <v>0</v>
      </c>
      <c r="V103" s="529">
        <f t="shared" si="34"/>
        <v>0</v>
      </c>
    </row>
    <row r="104" spans="4:22" ht="14.5" x14ac:dyDescent="0.35">
      <c r="D104" s="527" t="s">
        <v>108</v>
      </c>
      <c r="E104" s="517" t="str">
        <f>'Balance Sheet'!$C$18</f>
        <v>Debtors arising out of reinsurance operations</v>
      </c>
      <c r="F104" s="517" t="str">
        <f>'Balance Sheet'!$L$37</f>
        <v>Total</v>
      </c>
      <c r="G104" s="519">
        <f>INDEX('Balance Sheet'!$B$6:$L$30,MATCH('Direct validations'!E104,'Balance Sheet'!$C$6:$C$30,0),1)</f>
        <v>8</v>
      </c>
      <c r="H104" s="519" t="str">
        <f>HLOOKUP(F104,'Balance Sheet'!$B$7:$L$8,2,FALSE)</f>
        <v>H</v>
      </c>
      <c r="I104" s="520">
        <f>INDEX('Balance Sheet'!$B$6:$L$30,MATCH('Direct validations'!G104,'Balance Sheet'!$B$6:$B$30,0),MATCH('Direct validations'!H104,'Balance Sheet'!$B$8:$L$8,0))</f>
        <v>0</v>
      </c>
      <c r="J104" s="520">
        <f>INDEX('Balance Sheet'!$B$68:$L$92,MATCH('Direct validations'!G104,'Balance Sheet'!$B$68:$B$92,0),MATCH('Direct validations'!H104,'Balance Sheet'!$B$70:$L$70,0))</f>
        <v>0</v>
      </c>
      <c r="K104" s="528" t="s">
        <v>109</v>
      </c>
      <c r="L104" s="517" t="str">
        <f>'Financial Assets past due'!$C$174</f>
        <v>Debtors arising out of reinsurance operations</v>
      </c>
      <c r="M104" s="517" t="str">
        <f>'Financial Assets past due'!$I$159</f>
        <v>Total</v>
      </c>
      <c r="N104" s="519">
        <f>INDEX('Financial Assets past due'!$B$158:$C$177,MATCH('Direct validations'!L104,'Financial Assets past due'!$C$158:$C$177,0),1)</f>
        <v>12</v>
      </c>
      <c r="O104" s="519" t="str">
        <f>HLOOKUP(M104,'Financial Assets past due'!$B$159:$I$161,3,FALSE)</f>
        <v>AN</v>
      </c>
      <c r="P104" s="520">
        <f>INDEX('Financial Assets past due'!$B$158:$I$177,MATCH('Direct validations'!N104,'Financial Assets past due'!$B$158:$B$177,0),MATCH('Direct validations'!O104,'Financial Assets past due'!$B$161:$I$161,0))</f>
        <v>0</v>
      </c>
      <c r="Q104" s="520">
        <f>INDEX('Financial Assets past due'!$K$158:$R$177,MATCH('Direct validations'!N104,'Financial Assets past due'!$K$158:$K$177,0),MATCH('Direct validations'!O104,'Financial Assets past due'!$K$161:$R$161,0))</f>
        <v>0</v>
      </c>
      <c r="R104" s="517" t="str">
        <f t="shared" si="32"/>
        <v>Pass</v>
      </c>
      <c r="S104" s="529" t="str">
        <f t="shared" si="33"/>
        <v>Pass</v>
      </c>
      <c r="T104" s="517" t="s">
        <v>16</v>
      </c>
      <c r="U104" s="517">
        <f t="shared" si="34"/>
        <v>0</v>
      </c>
      <c r="V104" s="529">
        <f t="shared" si="34"/>
        <v>0</v>
      </c>
    </row>
    <row r="105" spans="4:22" x14ac:dyDescent="0.3">
      <c r="D105" s="525"/>
      <c r="I105" s="520"/>
      <c r="J105" s="520"/>
      <c r="P105" s="520"/>
      <c r="Q105" s="520"/>
      <c r="R105" s="517"/>
      <c r="S105" s="529"/>
      <c r="U105" s="517"/>
      <c r="V105" s="529"/>
    </row>
    <row r="106" spans="4:22" ht="14.5" x14ac:dyDescent="0.35">
      <c r="D106" s="527" t="s">
        <v>108</v>
      </c>
      <c r="E106" s="517" t="str">
        <f>'Balance Sheet'!$C$22</f>
        <v>Cash at bank and in hand</v>
      </c>
      <c r="F106" s="517" t="str">
        <f>'Balance Sheet'!$E$37</f>
        <v>2024 UY</v>
      </c>
      <c r="G106" s="519">
        <f>INDEX('Balance Sheet'!$B$6:$L$30,MATCH('Direct validations'!E106,'Balance Sheet'!$C$6:$C$30,0),1)</f>
        <v>11</v>
      </c>
      <c r="H106" s="519" t="str">
        <f>HLOOKUP(F106,'Balance Sheet'!$B$7:$L$8,2,FALSE)</f>
        <v>A</v>
      </c>
      <c r="I106" s="520">
        <f>INDEX('Balance Sheet'!$B$6:$L$30,MATCH('Direct validations'!G106,'Balance Sheet'!$B$6:$B$30,0),MATCH('Direct validations'!H106,'Balance Sheet'!$B$8:$L$8,0))</f>
        <v>0</v>
      </c>
      <c r="J106" s="520">
        <f>INDEX('Balance Sheet'!$B$68:$L$92,MATCH('Direct validations'!G106,'Balance Sheet'!$B$68:$B$92,0),MATCH('Direct validations'!H106,'Balance Sheet'!$B$70:$L$70,0))</f>
        <v>0</v>
      </c>
      <c r="K106" s="528" t="s">
        <v>109</v>
      </c>
      <c r="L106" s="517" t="str">
        <f>'Financial Assets past due'!$C$22</f>
        <v>Cash at bank and in hand</v>
      </c>
      <c r="M106" s="517" t="str">
        <f>'Financial Assets past due'!$I$5</f>
        <v>Total</v>
      </c>
      <c r="N106" s="519">
        <f>INDEX('Financial Assets past due'!$B$4:$C$23,MATCH('Direct validations'!L106,'Financial Assets past due'!$C$4:$C$23,0),1)</f>
        <v>14</v>
      </c>
      <c r="O106" s="519" t="str">
        <f>HLOOKUP(M106,'Financial Assets past due'!$B$5:$I$7,3,FALSE)</f>
        <v>E</v>
      </c>
      <c r="P106" s="520">
        <f>INDEX('Financial Assets past due'!$B$4:$I$23,MATCH('Direct validations'!N106,'Financial Assets past due'!$B$4:$B$23,0),MATCH('Direct validations'!O106,'Financial Assets past due'!$B$7:$I$7,0))</f>
        <v>0</v>
      </c>
      <c r="Q106" s="520">
        <f>INDEX('Financial Assets past due'!$K$4:R$23,MATCH('Direct validations'!N106,'Financial Assets past due'!$K$4:$K$23,0),MATCH('Direct validations'!O106,'Financial Assets past due'!$K$7:$R$7,0))</f>
        <v>0</v>
      </c>
      <c r="R106" s="517" t="str">
        <f t="shared" ref="R106:R113" si="35">IF($T106="No",IF(I106=P106,"Pass","Fail"),IF(I106+P106=0,"Pass","Fail"))</f>
        <v>Pass</v>
      </c>
      <c r="S106" s="529" t="str">
        <f t="shared" ref="S106:S113" si="36">IF($T106="No",IF(J106=Q106,"Pass","Fail"),IF(J106+Q106=0,"Pass","Fail"))</f>
        <v>Pass</v>
      </c>
      <c r="T106" s="517" t="s">
        <v>16</v>
      </c>
      <c r="U106" s="517">
        <f t="shared" ref="U106:V113" si="37">IF(R106="Pass",0,1)</f>
        <v>0</v>
      </c>
      <c r="V106" s="529">
        <f t="shared" si="37"/>
        <v>0</v>
      </c>
    </row>
    <row r="107" spans="4:22" ht="14.5" x14ac:dyDescent="0.35">
      <c r="D107" s="527" t="s">
        <v>108</v>
      </c>
      <c r="E107" s="517" t="str">
        <f>'Balance Sheet'!$C$22</f>
        <v>Cash at bank and in hand</v>
      </c>
      <c r="F107" s="517" t="str">
        <f>'Balance Sheet'!$F$37</f>
        <v>2023 UY</v>
      </c>
      <c r="G107" s="519">
        <f>INDEX('Balance Sheet'!$B$6:$L$30,MATCH('Direct validations'!E107,'Balance Sheet'!$C$6:$C$30,0),1)</f>
        <v>11</v>
      </c>
      <c r="H107" s="519" t="str">
        <f>HLOOKUP(F107,'Balance Sheet'!$B$7:$L$8,2,FALSE)</f>
        <v>B</v>
      </c>
      <c r="I107" s="520">
        <f>INDEX('Balance Sheet'!$B$6:$L$30,MATCH('Direct validations'!G107,'Balance Sheet'!$B$6:$B$30,0),MATCH('Direct validations'!H107,'Balance Sheet'!$B$8:$L$8,0))</f>
        <v>0</v>
      </c>
      <c r="J107" s="520">
        <f>INDEX('Balance Sheet'!$B$68:$L$92,MATCH('Direct validations'!G107,'Balance Sheet'!$B$68:$B$92,0),MATCH('Direct validations'!H107,'Balance Sheet'!$B$70:$L$70,0))</f>
        <v>0</v>
      </c>
      <c r="K107" s="528" t="s">
        <v>109</v>
      </c>
      <c r="L107" s="517" t="str">
        <f>'Financial Assets past due'!$C$44</f>
        <v>Cash at bank and in hand</v>
      </c>
      <c r="M107" s="517" t="str">
        <f>'Financial Assets past due'!$I$27</f>
        <v>Total</v>
      </c>
      <c r="N107" s="519">
        <f>INDEX('Financial Assets past due'!$B$26:$C$45,MATCH('Direct validations'!L107,'Financial Assets past due'!$C$26:$C$45,0),1)</f>
        <v>14</v>
      </c>
      <c r="O107" s="519" t="str">
        <f>HLOOKUP(M107,'Financial Assets past due'!$B$27:$I$29,3,FALSE)</f>
        <v>J</v>
      </c>
      <c r="P107" s="520">
        <f>INDEX('Financial Assets past due'!$B$26:$I$45,MATCH('Direct validations'!N107,'Financial Assets past due'!$B$26:$B$45,0),MATCH('Direct validations'!O107,'Financial Assets past due'!$B$29:$I$29,0))</f>
        <v>0</v>
      </c>
      <c r="Q107" s="520">
        <f>INDEX('Financial Assets past due'!$K$26:$R$45,MATCH('Direct validations'!N107,'Financial Assets past due'!$K$26:$K$45,0),MATCH('Direct validations'!O107,'Financial Assets past due'!$K$29:$R$29,0))</f>
        <v>0</v>
      </c>
      <c r="R107" s="517" t="str">
        <f t="shared" si="35"/>
        <v>Pass</v>
      </c>
      <c r="S107" s="529" t="str">
        <f t="shared" si="36"/>
        <v>Pass</v>
      </c>
      <c r="T107" s="517" t="s">
        <v>16</v>
      </c>
      <c r="U107" s="517">
        <f t="shared" si="37"/>
        <v>0</v>
      </c>
      <c r="V107" s="529">
        <f t="shared" si="37"/>
        <v>0</v>
      </c>
    </row>
    <row r="108" spans="4:22" ht="14.5" x14ac:dyDescent="0.35">
      <c r="D108" s="527" t="s">
        <v>108</v>
      </c>
      <c r="E108" s="517" t="str">
        <f>'Balance Sheet'!$C$22</f>
        <v>Cash at bank and in hand</v>
      </c>
      <c r="F108" s="517" t="str">
        <f>'Balance Sheet'!$G$37</f>
        <v>2022 UY</v>
      </c>
      <c r="G108" s="519">
        <f>INDEX('Balance Sheet'!$B$6:$L$30,MATCH('Direct validations'!E108,'Balance Sheet'!$C$6:$C$30,0),1)</f>
        <v>11</v>
      </c>
      <c r="H108" s="519" t="str">
        <f>HLOOKUP(F108,'Balance Sheet'!$B$7:$L$8,2,FALSE)</f>
        <v>C</v>
      </c>
      <c r="I108" s="520">
        <f>INDEX('Balance Sheet'!$B$6:$L$30,MATCH('Direct validations'!G108,'Balance Sheet'!$B$6:$B$30,0),MATCH('Direct validations'!H108,'Balance Sheet'!$B$8:$L$8,0))</f>
        <v>0</v>
      </c>
      <c r="J108" s="520">
        <f>INDEX('Balance Sheet'!$B$68:$L$92,MATCH('Direct validations'!G108,'Balance Sheet'!$B$68:$B$92,0),MATCH('Direct validations'!H108,'Balance Sheet'!$B$70:$L$70,0))</f>
        <v>0</v>
      </c>
      <c r="K108" s="528" t="s">
        <v>109</v>
      </c>
      <c r="L108" s="517" t="str">
        <f>'Financial Assets past due'!$C$66</f>
        <v>Cash at bank and in hand</v>
      </c>
      <c r="M108" s="517" t="str">
        <f>'Financial Assets past due'!$I$49</f>
        <v>Total</v>
      </c>
      <c r="N108" s="519">
        <f>INDEX('Financial Assets past due'!$B$48:$C$67,MATCH('Direct validations'!L108,'Financial Assets past due'!$C$48:$C$67,0),1)</f>
        <v>14</v>
      </c>
      <c r="O108" s="519" t="str">
        <f>HLOOKUP(M108,'Financial Assets past due'!$B$49:$I$51,3,FALSE)</f>
        <v>O</v>
      </c>
      <c r="P108" s="520">
        <f>INDEX('Financial Assets past due'!$B$48:$I$67,MATCH('Direct validations'!N108,'Financial Assets past due'!$B$48:$B$67,0),MATCH('Direct validations'!O108,'Financial Assets past due'!$B$51:$I$51,0))</f>
        <v>0</v>
      </c>
      <c r="Q108" s="520">
        <f>INDEX('Financial Assets past due'!$K$48:$R$67,MATCH('Direct validations'!N108,'Financial Assets past due'!$K$48:$K$67,0),MATCH('Direct validations'!O108,'Financial Assets past due'!$K$51:$R$51,0))</f>
        <v>0</v>
      </c>
      <c r="R108" s="517" t="str">
        <f t="shared" si="35"/>
        <v>Pass</v>
      </c>
      <c r="S108" s="529" t="str">
        <f t="shared" si="36"/>
        <v>Pass</v>
      </c>
      <c r="T108" s="517" t="s">
        <v>16</v>
      </c>
      <c r="U108" s="517">
        <f t="shared" si="37"/>
        <v>0</v>
      </c>
      <c r="V108" s="529">
        <f t="shared" si="37"/>
        <v>0</v>
      </c>
    </row>
    <row r="109" spans="4:22" ht="14.5" x14ac:dyDescent="0.35">
      <c r="D109" s="527" t="s">
        <v>108</v>
      </c>
      <c r="E109" s="517" t="str">
        <f>'Balance Sheet'!$C$22</f>
        <v>Cash at bank and in hand</v>
      </c>
      <c r="F109" s="517" t="str">
        <f>'Balance Sheet'!$H$37</f>
        <v>2021 UY</v>
      </c>
      <c r="G109" s="519">
        <f>INDEX('Balance Sheet'!$B$6:$L$30,MATCH('Direct validations'!E109,'Balance Sheet'!$C$6:$C$30,0),1)</f>
        <v>11</v>
      </c>
      <c r="H109" s="519" t="str">
        <f>HLOOKUP(F109,'Balance Sheet'!$B$7:$L$8,2,FALSE)</f>
        <v>D</v>
      </c>
      <c r="I109" s="520">
        <f>INDEX('Balance Sheet'!$B$6:$L$30,MATCH('Direct validations'!G109,'Balance Sheet'!$B$6:$B$30,0),MATCH('Direct validations'!H109,'Balance Sheet'!$B$8:$L$8,0))</f>
        <v>0</v>
      </c>
      <c r="J109" s="520">
        <f>INDEX('Balance Sheet'!$B$68:$L$92,MATCH('Direct validations'!G109,'Balance Sheet'!$B$68:$B$92,0),MATCH('Direct validations'!H109,'Balance Sheet'!$B$70:$L$70,0))</f>
        <v>0</v>
      </c>
      <c r="K109" s="528" t="s">
        <v>109</v>
      </c>
      <c r="L109" s="517" t="str">
        <f>'Financial Assets past due'!$C$88</f>
        <v>Cash at bank and in hand</v>
      </c>
      <c r="M109" s="517" t="str">
        <f>'Financial Assets past due'!$I$71</f>
        <v>Total</v>
      </c>
      <c r="N109" s="519">
        <f>INDEX('Financial Assets past due'!$B$70:$C$89,MATCH('Direct validations'!L109,'Financial Assets past due'!$C$70:$C$89,0),1)</f>
        <v>14</v>
      </c>
      <c r="O109" s="519" t="str">
        <f>HLOOKUP(M109,'Financial Assets past due'!$B$71:$I$73,3,FALSE)</f>
        <v>T</v>
      </c>
      <c r="P109" s="520">
        <f>INDEX('Financial Assets past due'!$B$70:$I$89,MATCH('Direct validations'!N109,'Financial Assets past due'!$B$70:$B$89,0),MATCH('Direct validations'!O109,'Financial Assets past due'!$B$73:$I$73,0))</f>
        <v>0</v>
      </c>
      <c r="Q109" s="520">
        <f>INDEX('Financial Assets past due'!$K$70:$R$89,MATCH('Direct validations'!N109,'Financial Assets past due'!$K$70:$K$89,0),MATCH('Direct validations'!O109,'Financial Assets past due'!$K$73:$R$73,0))</f>
        <v>0</v>
      </c>
      <c r="R109" s="517" t="str">
        <f t="shared" si="35"/>
        <v>Pass</v>
      </c>
      <c r="S109" s="529" t="str">
        <f t="shared" si="36"/>
        <v>Pass</v>
      </c>
      <c r="T109" s="517" t="s">
        <v>16</v>
      </c>
      <c r="U109" s="517">
        <f t="shared" si="37"/>
        <v>0</v>
      </c>
      <c r="V109" s="529">
        <f t="shared" si="37"/>
        <v>0</v>
      </c>
    </row>
    <row r="110" spans="4:22" ht="14.5" x14ac:dyDescent="0.35">
      <c r="D110" s="527" t="s">
        <v>108</v>
      </c>
      <c r="E110" s="517" t="str">
        <f>'Balance Sheet'!$C$22</f>
        <v>Cash at bank and in hand</v>
      </c>
      <c r="F110" s="517" t="str">
        <f>'Balance Sheet'!$I$37</f>
        <v>2020 UY</v>
      </c>
      <c r="G110" s="519">
        <f>INDEX('Balance Sheet'!$B$6:$L$30,MATCH('Direct validations'!E110,'Balance Sheet'!$C$6:$C$30,0),1)</f>
        <v>11</v>
      </c>
      <c r="H110" s="519" t="str">
        <f>HLOOKUP(F110,'Balance Sheet'!$B$7:$L$8,2,FALSE)</f>
        <v>E</v>
      </c>
      <c r="I110" s="520">
        <f>INDEX('Balance Sheet'!$B$6:$L$30,MATCH('Direct validations'!G110,'Balance Sheet'!$B$6:$B$30,0),MATCH('Direct validations'!H110,'Balance Sheet'!$B$8:$L$8,0))</f>
        <v>0</v>
      </c>
      <c r="J110" s="520">
        <f>INDEX('Balance Sheet'!$B$68:$L$92,MATCH('Direct validations'!G110,'Balance Sheet'!$B$68:$B$92,0),MATCH('Direct validations'!H110,'Balance Sheet'!$B$70:$L$70,0))</f>
        <v>0</v>
      </c>
      <c r="K110" s="528" t="s">
        <v>109</v>
      </c>
      <c r="L110" s="517" t="str">
        <f>'Financial Assets past due'!$C$110</f>
        <v>Cash at bank and in hand</v>
      </c>
      <c r="M110" s="517" t="str">
        <f>'Financial Assets past due'!$I$93</f>
        <v>Total</v>
      </c>
      <c r="N110" s="519">
        <f>INDEX('Financial Assets past due'!$B$92:$C$111,MATCH('Direct validations'!L110,'Financial Assets past due'!$C$92:$C$111,0),1)</f>
        <v>14</v>
      </c>
      <c r="O110" s="519" t="str">
        <f>HLOOKUP(M110,'Financial Assets past due'!$B$93:$I$95,3,FALSE)</f>
        <v>Y</v>
      </c>
      <c r="P110" s="520">
        <f>INDEX('Financial Assets past due'!$B$92:$I$111,MATCH('Direct validations'!N110,'Financial Assets past due'!$B$92:$B$111,0),MATCH('Direct validations'!O110,'Financial Assets past due'!$B$95:$I$95,0))</f>
        <v>0</v>
      </c>
      <c r="Q110" s="520">
        <f>INDEX('Financial Assets past due'!$K$92:$R$111,MATCH('Direct validations'!N110,'Financial Assets past due'!$K$92:$K$111,0),MATCH('Direct validations'!O110,'Financial Assets past due'!$K$95:$R$95,0))</f>
        <v>0</v>
      </c>
      <c r="R110" s="517" t="str">
        <f t="shared" si="35"/>
        <v>Pass</v>
      </c>
      <c r="S110" s="529" t="str">
        <f t="shared" si="36"/>
        <v>Pass</v>
      </c>
      <c r="T110" s="517" t="s">
        <v>16</v>
      </c>
      <c r="U110" s="517">
        <f t="shared" si="37"/>
        <v>0</v>
      </c>
      <c r="V110" s="529">
        <f t="shared" si="37"/>
        <v>0</v>
      </c>
    </row>
    <row r="111" spans="4:22" ht="14.5" x14ac:dyDescent="0.35">
      <c r="D111" s="527" t="s">
        <v>108</v>
      </c>
      <c r="E111" s="517" t="str">
        <f>'Balance Sheet'!$C$22</f>
        <v>Cash at bank and in hand</v>
      </c>
      <c r="F111" s="517" t="str">
        <f>'Balance Sheet'!$J$37</f>
        <v>2019 UY</v>
      </c>
      <c r="G111" s="519">
        <f>INDEX('Balance Sheet'!$B$6:$L$30,MATCH('Direct validations'!E111,'Balance Sheet'!$C$6:$C$30,0),1)</f>
        <v>11</v>
      </c>
      <c r="H111" s="519" t="str">
        <f>HLOOKUP(F111,'Balance Sheet'!$B$7:$L$8,2,FALSE)</f>
        <v>F</v>
      </c>
      <c r="I111" s="520">
        <f>INDEX('Balance Sheet'!$B$6:$L$30,MATCH('Direct validations'!G111,'Balance Sheet'!$B$6:$B$30,0),MATCH('Direct validations'!H111,'Balance Sheet'!$B$8:$L$8,0))</f>
        <v>0</v>
      </c>
      <c r="J111" s="520">
        <f>INDEX('Balance Sheet'!$B$68:$L$92,MATCH('Direct validations'!G111,'Balance Sheet'!$B$68:$B$92,0),MATCH('Direct validations'!H111,'Balance Sheet'!$B$70:$L$70,0))</f>
        <v>0</v>
      </c>
      <c r="K111" s="528" t="s">
        <v>109</v>
      </c>
      <c r="L111" s="517" t="str">
        <f>'Financial Assets past due'!$C$132</f>
        <v>Cash at bank and in hand</v>
      </c>
      <c r="M111" s="517" t="str">
        <f>'Financial Assets past due'!$I$115</f>
        <v>Total</v>
      </c>
      <c r="N111" s="519">
        <f>INDEX('Financial Assets past due'!$B$114:$C$133,MATCH('Direct validations'!L111,'Financial Assets past due'!$C$114:$C$133,0),1)</f>
        <v>14</v>
      </c>
      <c r="O111" s="519" t="str">
        <f>HLOOKUP(M111,'Financial Assets past due'!$B$115:$I$117,3,FALSE)</f>
        <v>AD</v>
      </c>
      <c r="P111" s="520">
        <f>INDEX('Financial Assets past due'!$B$114:$I$133,MATCH('Direct validations'!N111,'Financial Assets past due'!$B$114:$B$133,0),MATCH('Direct validations'!O111,'Financial Assets past due'!$B$117:$I$117,0))</f>
        <v>0</v>
      </c>
      <c r="Q111" s="520">
        <f>INDEX('Financial Assets past due'!$K$114:$R$133,MATCH('Direct validations'!N111,'Financial Assets past due'!$K$114:$K$133,0),MATCH('Direct validations'!O111,'Financial Assets past due'!$K$117:$R$117,0))</f>
        <v>0</v>
      </c>
      <c r="R111" s="517" t="str">
        <f t="shared" si="35"/>
        <v>Pass</v>
      </c>
      <c r="S111" s="529" t="str">
        <f t="shared" si="36"/>
        <v>Pass</v>
      </c>
      <c r="T111" s="517" t="s">
        <v>16</v>
      </c>
      <c r="U111" s="517">
        <f t="shared" si="37"/>
        <v>0</v>
      </c>
      <c r="V111" s="529">
        <f t="shared" si="37"/>
        <v>0</v>
      </c>
    </row>
    <row r="112" spans="4:22" ht="14.5" x14ac:dyDescent="0.35">
      <c r="D112" s="527" t="s">
        <v>108</v>
      </c>
      <c r="E112" s="517" t="str">
        <f>'Balance Sheet'!$C$22</f>
        <v>Cash at bank and in hand</v>
      </c>
      <c r="F112" s="517" t="str">
        <f>'Balance Sheet'!$K$37</f>
        <v>2018 UY</v>
      </c>
      <c r="G112" s="519">
        <f>INDEX('Balance Sheet'!$B$6:$L$30,MATCH('Direct validations'!E112,'Balance Sheet'!$C$6:$C$30,0),1)</f>
        <v>11</v>
      </c>
      <c r="H112" s="519" t="str">
        <f>HLOOKUP(F112,'Balance Sheet'!$B$7:$L$8,2,FALSE)</f>
        <v>G</v>
      </c>
      <c r="I112" s="520">
        <f>INDEX('Balance Sheet'!$B$6:$L$30,MATCH('Direct validations'!G112,'Balance Sheet'!$B$6:$B$30,0),MATCH('Direct validations'!H112,'Balance Sheet'!$B$8:$L$8,0))</f>
        <v>0</v>
      </c>
      <c r="J112" s="520">
        <f>INDEX('Balance Sheet'!$B$68:$L$92,MATCH('Direct validations'!G112,'Balance Sheet'!$B$68:$B$92,0),MATCH('Direct validations'!H112,'Balance Sheet'!$B$70:$L$70,0))</f>
        <v>0</v>
      </c>
      <c r="K112" s="528" t="s">
        <v>109</v>
      </c>
      <c r="L112" s="517" t="str">
        <f>'Financial Assets past due'!$C$154</f>
        <v>Cash at bank and in hand</v>
      </c>
      <c r="M112" s="517" t="str">
        <f>'Financial Assets past due'!$I$137</f>
        <v>Total</v>
      </c>
      <c r="N112" s="519">
        <f>INDEX('Financial Assets past due'!$B$136:$C$155,MATCH('Direct validations'!L112,'Financial Assets past due'!$C$136:$C$155,0),1)</f>
        <v>14</v>
      </c>
      <c r="O112" s="519" t="str">
        <f>HLOOKUP(M112,'Financial Assets past due'!$B$137:$I$139,3,FALSE)</f>
        <v>AI</v>
      </c>
      <c r="P112" s="520">
        <f>INDEX('Financial Assets past due'!$B$136:$I$155,MATCH('Direct validations'!N112,'Financial Assets past due'!$B$136:$B$155,0),MATCH('Direct validations'!O112,'Financial Assets past due'!$B$139:$I$139,0))</f>
        <v>0</v>
      </c>
      <c r="Q112" s="520">
        <f>INDEX('Financial Assets past due'!$K$136:$R$155,MATCH('Direct validations'!N112,'Financial Assets past due'!$K$136:$K$155,0),MATCH('Direct validations'!O112,'Financial Assets past due'!$K$139:$R$139,0))</f>
        <v>0</v>
      </c>
      <c r="R112" s="517" t="str">
        <f t="shared" si="35"/>
        <v>Pass</v>
      </c>
      <c r="S112" s="529" t="str">
        <f t="shared" si="36"/>
        <v>Pass</v>
      </c>
      <c r="T112" s="517" t="s">
        <v>16</v>
      </c>
      <c r="U112" s="517">
        <f t="shared" si="37"/>
        <v>0</v>
      </c>
      <c r="V112" s="529">
        <f t="shared" si="37"/>
        <v>0</v>
      </c>
    </row>
    <row r="113" spans="4:22" ht="14.5" x14ac:dyDescent="0.35">
      <c r="D113" s="527" t="s">
        <v>108</v>
      </c>
      <c r="E113" s="517" t="str">
        <f>'Balance Sheet'!$C$22</f>
        <v>Cash at bank and in hand</v>
      </c>
      <c r="F113" s="517" t="str">
        <f>'Balance Sheet'!$L$37</f>
        <v>Total</v>
      </c>
      <c r="G113" s="519">
        <f>INDEX('Balance Sheet'!$B$6:$L$30,MATCH('Direct validations'!E113,'Balance Sheet'!$C$6:$C$30,0),1)</f>
        <v>11</v>
      </c>
      <c r="H113" s="519" t="str">
        <f>HLOOKUP(F113,'Balance Sheet'!$B$7:$L$8,2,FALSE)</f>
        <v>H</v>
      </c>
      <c r="I113" s="520">
        <f>INDEX('Balance Sheet'!$B$6:$L$30,MATCH('Direct validations'!G113,'Balance Sheet'!$B$6:$B$30,0),MATCH('Direct validations'!H113,'Balance Sheet'!$B$8:$L$8,0))</f>
        <v>0</v>
      </c>
      <c r="J113" s="520">
        <f>INDEX('Balance Sheet'!$B$68:$L$92,MATCH('Direct validations'!G113,'Balance Sheet'!$B$68:$B$92,0),MATCH('Direct validations'!H113,'Balance Sheet'!$B$70:$L$70,0))</f>
        <v>0</v>
      </c>
      <c r="K113" s="528" t="s">
        <v>109</v>
      </c>
      <c r="L113" s="517" t="str">
        <f>'Financial Assets past due'!$C$176</f>
        <v>Cash at bank and in hand</v>
      </c>
      <c r="M113" s="517" t="str">
        <f>'Financial Assets past due'!$I$159</f>
        <v>Total</v>
      </c>
      <c r="N113" s="519">
        <f>INDEX('Financial Assets past due'!$B$158:$C$177,MATCH('Direct validations'!L113,'Financial Assets past due'!$C$158:$C$177,0),1)</f>
        <v>14</v>
      </c>
      <c r="O113" s="519" t="str">
        <f>HLOOKUP(M113,'Financial Assets past due'!$B$159:$I$161,3,FALSE)</f>
        <v>AN</v>
      </c>
      <c r="P113" s="520">
        <f>INDEX('Financial Assets past due'!$B$158:$I$177,MATCH('Direct validations'!N113,'Financial Assets past due'!$B$158:$B$177,0),MATCH('Direct validations'!O113,'Financial Assets past due'!$B$161:$I$161,0))</f>
        <v>0</v>
      </c>
      <c r="Q113" s="520">
        <f>INDEX('Financial Assets past due'!$K$158:$R$177,MATCH('Direct validations'!N113,'Financial Assets past due'!$K$158:$K$177,0),MATCH('Direct validations'!O113,'Financial Assets past due'!$K$161:$R$161,0))</f>
        <v>0</v>
      </c>
      <c r="R113" s="517" t="str">
        <f t="shared" si="35"/>
        <v>Pass</v>
      </c>
      <c r="S113" s="529" t="str">
        <f t="shared" si="36"/>
        <v>Pass</v>
      </c>
      <c r="T113" s="517" t="s">
        <v>16</v>
      </c>
      <c r="U113" s="517">
        <f t="shared" si="37"/>
        <v>0</v>
      </c>
      <c r="V113" s="529">
        <f t="shared" si="37"/>
        <v>0</v>
      </c>
    </row>
    <row r="114" spans="4:22" x14ac:dyDescent="0.3">
      <c r="D114" s="530"/>
      <c r="E114" s="517"/>
      <c r="F114" s="517"/>
      <c r="G114" s="519"/>
      <c r="H114" s="519"/>
      <c r="I114" s="520"/>
      <c r="J114" s="520"/>
      <c r="K114" s="517"/>
      <c r="L114" s="517"/>
      <c r="M114" s="517"/>
      <c r="N114" s="519"/>
      <c r="O114" s="519"/>
      <c r="P114" s="520"/>
      <c r="Q114" s="520"/>
      <c r="R114" s="517"/>
      <c r="S114" s="529"/>
      <c r="T114" s="517"/>
      <c r="U114" s="517"/>
      <c r="V114" s="529"/>
    </row>
    <row r="115" spans="4:22" ht="14.5" x14ac:dyDescent="0.35">
      <c r="D115" s="532" t="s">
        <v>103</v>
      </c>
      <c r="E115" s="517" t="str">
        <f>'Analysis of underwriting re'!$C$21</f>
        <v>Total direct insurance</v>
      </c>
      <c r="F115" s="517" t="str">
        <f>'Analysis of underwriting re'!$D$5</f>
        <v>Gross premiums written</v>
      </c>
      <c r="G115" s="519">
        <f>INDEX('Analysis of underwriting re'!$B$4:$C$23,MATCH('Direct validations'!E115,'Analysis of underwriting re'!$C$4:$C$23,0),1)</f>
        <v>12</v>
      </c>
      <c r="H115" s="519" t="str">
        <f>HLOOKUP(F115,'Analysis of underwriting re'!$B$5:$I$7,3,FALSE)</f>
        <v>A</v>
      </c>
      <c r="I115" s="520">
        <f>INDEX('Analysis of underwriting re'!$B$4:$I$23,MATCH('Direct validations'!G115,'Analysis of underwriting re'!$B$4:$B$23,0),MATCH('Direct validations'!H115,'Analysis of underwriting re'!$B$7:$I$7,0))</f>
        <v>0</v>
      </c>
      <c r="J115" s="520">
        <f>INDEX('Analysis of underwriting re'!$K$4:$R$23,MATCH('Direct validations'!G115,'Analysis of underwriting re'!$K$4:$K$23,0),MATCH('Direct validations'!H115,'Analysis of underwriting re'!$K$7:$R$7,0))</f>
        <v>0</v>
      </c>
      <c r="K115" s="528" t="s">
        <v>3</v>
      </c>
      <c r="L115" s="517" t="str">
        <f>'Geographical split of gross '!$C$10</f>
        <v>Total gross premiums written</v>
      </c>
      <c r="M115" s="517" t="str">
        <f>'Geographical split of gross '!$E$4</f>
        <v>2024 UY</v>
      </c>
      <c r="N115" s="519">
        <f>INDEX('Geographical split of gross '!$B$4:$C$10,MATCH('Direct validations'!L115,'Geographical split of gross '!$C$4:$C$10,0),1)</f>
        <v>5</v>
      </c>
      <c r="O115" s="519" t="str">
        <f>HLOOKUP(M115,'Geographical split of gross '!$B$4:$L$5,2,FALSE)</f>
        <v>A</v>
      </c>
      <c r="P115" s="520">
        <f>INDEX('Geographical split of gross '!$B$4:$L$10,MATCH('Direct validations'!N115,'Geographical split of gross '!$B$4:$B$10,0),MATCH('Direct validations'!O115,'Geographical split of gross '!$B$5:$L$5,0))</f>
        <v>0</v>
      </c>
      <c r="Q115" s="520">
        <f>INDEX('Geographical split of gross '!$B$15:$L$21,MATCH('Direct validations'!N115,'Geographical split of gross '!$B$15:$B$21,0),MATCH('Direct validations'!O115,'Geographical split of gross '!$B$16:$L$16,0))</f>
        <v>0</v>
      </c>
      <c r="R115" s="517" t="str">
        <f t="shared" ref="R115:R122" si="38">IF($T115="No",IF(I115=P115,"Pass","Fail"),IF(I115+P115=0,"Pass","Fail"))</f>
        <v>Pass</v>
      </c>
      <c r="S115" s="529" t="str">
        <f t="shared" ref="S115:S122" si="39">IF($T115="No",IF(J115=Q115,"Pass","Fail"),IF(J115+Q115=0,"Pass","Fail"))</f>
        <v>Pass</v>
      </c>
      <c r="T115" s="517" t="s">
        <v>16</v>
      </c>
      <c r="U115" s="517">
        <f t="shared" ref="U115:V122" si="40">IF(R115="Pass",0,1)</f>
        <v>0</v>
      </c>
      <c r="V115" s="529">
        <f t="shared" si="40"/>
        <v>0</v>
      </c>
    </row>
    <row r="116" spans="4:22" ht="14.5" x14ac:dyDescent="0.35">
      <c r="D116" s="532" t="s">
        <v>103</v>
      </c>
      <c r="E116" s="517" t="str">
        <f>'Analysis of underwriting re'!$C$43</f>
        <v>Total direct insurance</v>
      </c>
      <c r="F116" s="517" t="str">
        <f>'Analysis of underwriting re'!$D$27</f>
        <v>Gross premiums written</v>
      </c>
      <c r="G116" s="519">
        <f>INDEX('Analysis of underwriting re'!$B$26:$C$45,MATCH('Direct validations'!E116,'Analysis of underwriting re'!$C$26:$C$45,0),1)</f>
        <v>12</v>
      </c>
      <c r="H116" s="519" t="str">
        <f>HLOOKUP(F116,'Analysis of underwriting re'!$B$27:$I$29,3,FALSE)</f>
        <v>G</v>
      </c>
      <c r="I116" s="520">
        <f>INDEX('Analysis of underwriting re'!$B$26:$I$45,MATCH('Direct validations'!G116,'Analysis of underwriting re'!$B$26:$B$45,0),MATCH('Direct validations'!H116,'Analysis of underwriting re'!$B$29:$I$29,0))</f>
        <v>0</v>
      </c>
      <c r="J116" s="520">
        <f>INDEX('Analysis of underwriting re'!$K$26:$R$45,MATCH('Direct validations'!G116,'Analysis of underwriting re'!$K$26:$K$45,0),MATCH('Direct validations'!H116,'Analysis of underwriting re'!$K$29:$R$29,0))</f>
        <v>0</v>
      </c>
      <c r="K116" s="528" t="s">
        <v>3</v>
      </c>
      <c r="L116" s="517" t="str">
        <f>'Geographical split of gross '!$C$10</f>
        <v>Total gross premiums written</v>
      </c>
      <c r="M116" s="517" t="str">
        <f>'Geographical split of gross '!$F$4</f>
        <v>2023 UY</v>
      </c>
      <c r="N116" s="519">
        <f>INDEX('Geographical split of gross '!$B$4:$C$10,MATCH('Direct validations'!L116,'Geographical split of gross '!$C$4:$C$10,0),1)</f>
        <v>5</v>
      </c>
      <c r="O116" s="519" t="str">
        <f>HLOOKUP(M116,'Geographical split of gross '!$B$4:$L$5,2,FALSE)</f>
        <v>B</v>
      </c>
      <c r="P116" s="520">
        <f>INDEX('Geographical split of gross '!$B$4:$L$10,MATCH('Direct validations'!N116,'Geographical split of gross '!$B$4:$B$10,0),MATCH('Direct validations'!O116,'Geographical split of gross '!$B$5:$L$5,0))</f>
        <v>0</v>
      </c>
      <c r="Q116" s="520">
        <f>INDEX('Geographical split of gross '!$B$15:$L$21,MATCH('Direct validations'!N116,'Geographical split of gross '!$B$15:$B$21,0),MATCH('Direct validations'!O116,'Geographical split of gross '!$B$16:$L$16,0))</f>
        <v>0</v>
      </c>
      <c r="R116" s="517" t="str">
        <f t="shared" si="38"/>
        <v>Pass</v>
      </c>
      <c r="S116" s="529" t="str">
        <f t="shared" si="39"/>
        <v>Pass</v>
      </c>
      <c r="T116" s="517" t="s">
        <v>16</v>
      </c>
      <c r="U116" s="517">
        <f t="shared" si="40"/>
        <v>0</v>
      </c>
      <c r="V116" s="529">
        <f t="shared" si="40"/>
        <v>0</v>
      </c>
    </row>
    <row r="117" spans="4:22" ht="14.5" x14ac:dyDescent="0.35">
      <c r="D117" s="532" t="s">
        <v>103</v>
      </c>
      <c r="E117" s="517" t="str">
        <f>'Analysis of underwriting re'!$C$64</f>
        <v>Total direct insurance</v>
      </c>
      <c r="F117" s="517" t="str">
        <f>'Analysis of underwriting re'!$D$48</f>
        <v>Gross premiums written</v>
      </c>
      <c r="G117" s="519">
        <f>INDEX('Analysis of underwriting re'!$B$47:$C$66,MATCH('Direct validations'!E117,'Analysis of underwriting re'!$C$47:$C$66,0),1)</f>
        <v>12</v>
      </c>
      <c r="H117" s="519" t="str">
        <f>HLOOKUP(F117,'Analysis of underwriting re'!$B$48:$I$50,3,FALSE)</f>
        <v>M</v>
      </c>
      <c r="I117" s="520">
        <f>INDEX('Analysis of underwriting re'!$B$47:$I$66,MATCH('Direct validations'!G117,'Analysis of underwriting re'!$B$47:$B$66,0),MATCH('Direct validations'!H117,'Analysis of underwriting re'!$B$50:$I$50,0))</f>
        <v>0</v>
      </c>
      <c r="J117" s="520">
        <f>INDEX('Analysis of underwriting re'!$K$47:$R$66,MATCH('Direct validations'!G117,'Analysis of underwriting re'!$K$47:$K$66,0),MATCH('Direct validations'!H117,'Analysis of underwriting re'!$K$50:$R$50,0))</f>
        <v>0</v>
      </c>
      <c r="K117" s="528" t="s">
        <v>3</v>
      </c>
      <c r="L117" s="517" t="str">
        <f>'Geographical split of gross '!$C$10</f>
        <v>Total gross premiums written</v>
      </c>
      <c r="M117" s="517" t="str">
        <f>'Geographical split of gross '!$G$4</f>
        <v>2022 UY</v>
      </c>
      <c r="N117" s="519">
        <f>INDEX('Geographical split of gross '!$B$4:$C$10,MATCH('Direct validations'!L117,'Geographical split of gross '!$C$4:$C$10,0),1)</f>
        <v>5</v>
      </c>
      <c r="O117" s="519" t="str">
        <f>HLOOKUP(M117,'Geographical split of gross '!$B$4:$L$5,2,FALSE)</f>
        <v>C</v>
      </c>
      <c r="P117" s="520">
        <f>INDEX('Geographical split of gross '!$B$4:$L$10,MATCH('Direct validations'!N117,'Geographical split of gross '!$B$4:$B$10,0),MATCH('Direct validations'!O117,'Geographical split of gross '!$B$5:$L$5,0))</f>
        <v>0</v>
      </c>
      <c r="Q117" s="520">
        <f>INDEX('Geographical split of gross '!$B$15:$L$21,MATCH('Direct validations'!N117,'Geographical split of gross '!$B$15:$B$21,0),MATCH('Direct validations'!O117,'Geographical split of gross '!$B$16:$L$16,0))</f>
        <v>0</v>
      </c>
      <c r="R117" s="517" t="str">
        <f t="shared" si="38"/>
        <v>Pass</v>
      </c>
      <c r="S117" s="529" t="str">
        <f t="shared" si="39"/>
        <v>Pass</v>
      </c>
      <c r="T117" s="517" t="s">
        <v>16</v>
      </c>
      <c r="U117" s="517">
        <f t="shared" si="40"/>
        <v>0</v>
      </c>
      <c r="V117" s="529">
        <f t="shared" si="40"/>
        <v>0</v>
      </c>
    </row>
    <row r="118" spans="4:22" ht="14.5" x14ac:dyDescent="0.35">
      <c r="D118" s="532" t="s">
        <v>103</v>
      </c>
      <c r="E118" s="517" t="str">
        <f>'Analysis of underwriting re'!$C$85</f>
        <v>Total direct insurance</v>
      </c>
      <c r="F118" s="517" t="str">
        <f>'Analysis of underwriting re'!$D$69</f>
        <v>Gross premiums written</v>
      </c>
      <c r="G118" s="519">
        <f>INDEX('Analysis of underwriting re'!$B$68:$C$87,MATCH('Direct validations'!E118,'Analysis of underwriting re'!$C$68:$C$87,0),1)</f>
        <v>12</v>
      </c>
      <c r="H118" s="519" t="str">
        <f>HLOOKUP(F118,'Analysis of underwriting re'!$B$69:$II$71,3,FALSE)</f>
        <v>S</v>
      </c>
      <c r="I118" s="520">
        <f>INDEX('Analysis of underwriting re'!$B$68:$I$87,MATCH('Direct validations'!G118,'Analysis of underwriting re'!$B$68:$B$87,0),MATCH('Direct validations'!H118,'Analysis of underwriting re'!$B$71:$I$71,0))</f>
        <v>0</v>
      </c>
      <c r="J118" s="520">
        <f>INDEX('Analysis of underwriting re'!$K$68:$R$87,MATCH('Direct validations'!G118,'Analysis of underwriting re'!$K$68:$K$87,0),MATCH('Direct validations'!H118,'Analysis of underwriting re'!$K$71:$R$71,0))</f>
        <v>0</v>
      </c>
      <c r="K118" s="528" t="s">
        <v>3</v>
      </c>
      <c r="L118" s="517" t="str">
        <f>'Geographical split of gross '!$C$10</f>
        <v>Total gross premiums written</v>
      </c>
      <c r="M118" s="517" t="str">
        <f>'Geographical split of gross '!$H$4</f>
        <v>2021 UY</v>
      </c>
      <c r="N118" s="519">
        <f>INDEX('Geographical split of gross '!$B$4:$C$10,MATCH('Direct validations'!L118,'Geographical split of gross '!$C$4:$C$10,0),1)</f>
        <v>5</v>
      </c>
      <c r="O118" s="519" t="str">
        <f>HLOOKUP(M118,'Geographical split of gross '!$B$4:$L$5,2,FALSE)</f>
        <v>D</v>
      </c>
      <c r="P118" s="520">
        <f>INDEX('Geographical split of gross '!$B$4:$L$10,MATCH('Direct validations'!N118,'Geographical split of gross '!$B$4:$B$10,0),MATCH('Direct validations'!O118,'Geographical split of gross '!$B$5:$L$5,0))</f>
        <v>0</v>
      </c>
      <c r="Q118" s="520">
        <f>INDEX('Geographical split of gross '!$B$15:$L$21,MATCH('Direct validations'!N118,'Geographical split of gross '!$B$15:$B$21,0),MATCH('Direct validations'!O118,'Geographical split of gross '!$B$16:$L$16,0))</f>
        <v>0</v>
      </c>
      <c r="R118" s="517" t="str">
        <f t="shared" si="38"/>
        <v>Pass</v>
      </c>
      <c r="S118" s="529" t="str">
        <f t="shared" si="39"/>
        <v>Pass</v>
      </c>
      <c r="T118" s="517" t="s">
        <v>16</v>
      </c>
      <c r="U118" s="517">
        <f t="shared" si="40"/>
        <v>0</v>
      </c>
      <c r="V118" s="529">
        <f t="shared" si="40"/>
        <v>0</v>
      </c>
    </row>
    <row r="119" spans="4:22" ht="14.5" x14ac:dyDescent="0.35">
      <c r="D119" s="532" t="s">
        <v>103</v>
      </c>
      <c r="E119" s="517" t="str">
        <f>'Analysis of underwriting re'!$C$107</f>
        <v>Total direct insurance</v>
      </c>
      <c r="F119" s="517" t="str">
        <f>'Analysis of underwriting re'!$D$91</f>
        <v>Gross premiums written</v>
      </c>
      <c r="G119" s="519">
        <f>INDEX('Analysis of underwriting re'!$B$90:$C$109,MATCH('Direct validations'!E119,'Analysis of underwriting re'!$C$90:$C$109,0),1)</f>
        <v>12</v>
      </c>
      <c r="H119" s="519" t="str">
        <f>HLOOKUP(F119,'Analysis of underwriting re'!$B$91:$I$93,3,FALSE)</f>
        <v>Y</v>
      </c>
      <c r="I119" s="520">
        <f>INDEX('Analysis of underwriting re'!$B$90:$I$109,MATCH('Direct validations'!G119,'Analysis of underwriting re'!$B$90:$B$109,0),MATCH('Direct validations'!H119,'Analysis of underwriting re'!$B$93:$I$93,0))</f>
        <v>0</v>
      </c>
      <c r="J119" s="520">
        <f>INDEX('Analysis of underwriting re'!$K$90:$R$109,MATCH('Direct validations'!G119,'Analysis of underwriting re'!$K$90:$K$109,0),MATCH('Direct validations'!H119,'Analysis of underwriting re'!$K$93:$R$93,0))</f>
        <v>0</v>
      </c>
      <c r="K119" s="528" t="s">
        <v>3</v>
      </c>
      <c r="L119" s="517" t="str">
        <f>'Geographical split of gross '!$C$10</f>
        <v>Total gross premiums written</v>
      </c>
      <c r="M119" s="517" t="str">
        <f>'Geographical split of gross '!$I$4</f>
        <v>2020 UY</v>
      </c>
      <c r="N119" s="519">
        <f>INDEX('Geographical split of gross '!$B$4:$C$10,MATCH('Direct validations'!L119,'Geographical split of gross '!$C$4:$C$10,0),1)</f>
        <v>5</v>
      </c>
      <c r="O119" s="519" t="str">
        <f>HLOOKUP(M119,'Geographical split of gross '!$B$4:$L$5,2,FALSE)</f>
        <v>E</v>
      </c>
      <c r="P119" s="520">
        <f>INDEX('Geographical split of gross '!$B$4:$L$10,MATCH('Direct validations'!N119,'Geographical split of gross '!$B$4:$B$10,0),MATCH('Direct validations'!O119,'Geographical split of gross '!$B$5:$L$5,0))</f>
        <v>0</v>
      </c>
      <c r="Q119" s="520">
        <f>INDEX('Geographical split of gross '!$B$15:$L$21,MATCH('Direct validations'!N119,'Geographical split of gross '!$B$15:$B$21,0),MATCH('Direct validations'!O119,'Geographical split of gross '!$B$16:$L$16,0))</f>
        <v>0</v>
      </c>
      <c r="R119" s="517" t="str">
        <f t="shared" si="38"/>
        <v>Pass</v>
      </c>
      <c r="S119" s="529" t="str">
        <f t="shared" si="39"/>
        <v>Pass</v>
      </c>
      <c r="T119" s="517" t="s">
        <v>16</v>
      </c>
      <c r="U119" s="517">
        <f t="shared" si="40"/>
        <v>0</v>
      </c>
      <c r="V119" s="529">
        <f t="shared" si="40"/>
        <v>0</v>
      </c>
    </row>
    <row r="120" spans="4:22" ht="14.5" x14ac:dyDescent="0.35">
      <c r="D120" s="532" t="s">
        <v>103</v>
      </c>
      <c r="E120" s="517" t="str">
        <f>'Analysis of underwriting re'!$C$128</f>
        <v>Total direct insurance</v>
      </c>
      <c r="F120" s="517" t="str">
        <f>'Analysis of underwriting re'!$D$112</f>
        <v>Gross premiums written</v>
      </c>
      <c r="G120" s="519">
        <f>INDEX('Analysis of underwriting re'!$B$111:$C$130,MATCH('Direct validations'!E120,'Analysis of underwriting re'!$C$111:$C$130,0),1)</f>
        <v>12</v>
      </c>
      <c r="H120" s="519" t="str">
        <f>HLOOKUP(F120,'Analysis of underwriting re'!$B$112:$I$114,3,FALSE)</f>
        <v>AE</v>
      </c>
      <c r="I120" s="520">
        <f>INDEX('Analysis of underwriting re'!$B$111:$I$130,MATCH('Direct validations'!G120,'Analysis of underwriting re'!$B$111:$B$130,0),MATCH('Direct validations'!H120,'Analysis of underwriting re'!$B$114:$I$114,0))</f>
        <v>0</v>
      </c>
      <c r="J120" s="520">
        <f>INDEX('Analysis of underwriting re'!$K$111:$R$130,MATCH('Direct validations'!G120,'Analysis of underwriting re'!$K$111:$K$130,0),MATCH('Direct validations'!H120,'Analysis of underwriting re'!$K$114:$R$114,0))</f>
        <v>0</v>
      </c>
      <c r="K120" s="528" t="s">
        <v>3</v>
      </c>
      <c r="L120" s="517" t="str">
        <f>'Geographical split of gross '!$C$10</f>
        <v>Total gross premiums written</v>
      </c>
      <c r="M120" s="517" t="str">
        <f>'Geographical split of gross '!$J$4</f>
        <v>2019 UY</v>
      </c>
      <c r="N120" s="519">
        <f>INDEX('Geographical split of gross '!$B$4:$C$10,MATCH('Direct validations'!L120,'Geographical split of gross '!$C$4:$C$10,0),1)</f>
        <v>5</v>
      </c>
      <c r="O120" s="519" t="str">
        <f>HLOOKUP(M120,'Geographical split of gross '!$B$4:$L$5,2,FALSE)</f>
        <v>F</v>
      </c>
      <c r="P120" s="520">
        <f>INDEX('Geographical split of gross '!$B$4:$L$10,MATCH('Direct validations'!N120,'Geographical split of gross '!$B$4:$B$10,0),MATCH('Direct validations'!O120,'Geographical split of gross '!$B$5:$L$5,0))</f>
        <v>0</v>
      </c>
      <c r="Q120" s="520">
        <f>INDEX('Geographical split of gross '!$B$15:$L$21,MATCH('Direct validations'!N120,'Geographical split of gross '!$B$15:$B$21,0),MATCH('Direct validations'!O120,'Geographical split of gross '!$B$16:$L$16,0))</f>
        <v>0</v>
      </c>
      <c r="R120" s="517" t="str">
        <f t="shared" si="38"/>
        <v>Pass</v>
      </c>
      <c r="S120" s="529" t="str">
        <f t="shared" si="39"/>
        <v>Pass</v>
      </c>
      <c r="T120" s="517" t="s">
        <v>16</v>
      </c>
      <c r="U120" s="517">
        <f t="shared" si="40"/>
        <v>0</v>
      </c>
      <c r="V120" s="529">
        <f t="shared" si="40"/>
        <v>0</v>
      </c>
    </row>
    <row r="121" spans="4:22" ht="14.5" x14ac:dyDescent="0.35">
      <c r="D121" s="532" t="s">
        <v>103</v>
      </c>
      <c r="E121" s="517" t="str">
        <f>'Analysis of underwriting re'!$C$149</f>
        <v>Total direct insurance</v>
      </c>
      <c r="F121" s="517" t="str">
        <f>'Analysis of underwriting re'!$D$133</f>
        <v>Gross premiums written</v>
      </c>
      <c r="G121" s="519">
        <f>INDEX('Analysis of underwriting re'!$B$132:$C$151,MATCH('Direct validations'!E121,'Analysis of underwriting re'!$C$132:$C$151,0),1)</f>
        <v>12</v>
      </c>
      <c r="H121" s="519" t="str">
        <f>HLOOKUP(F121,'Analysis of underwriting re'!$B$133:$I$135,3,FALSE)</f>
        <v>AK</v>
      </c>
      <c r="I121" s="520">
        <f>INDEX('Analysis of underwriting re'!$B$132:$I$151,MATCH('Direct validations'!G121,'Analysis of underwriting re'!$B$132:$B$151,0),MATCH('Direct validations'!H121,'Analysis of underwriting re'!$B$135:$I$135,0))</f>
        <v>0</v>
      </c>
      <c r="J121" s="520">
        <f>INDEX('Analysis of underwriting re'!$K$132:$R$151,MATCH('Direct validations'!G121,'Analysis of underwriting re'!$K$132:$K$151,0),MATCH('Direct validations'!H121,'Analysis of underwriting re'!$K$135:$R$135,0))</f>
        <v>0</v>
      </c>
      <c r="K121" s="528" t="s">
        <v>3</v>
      </c>
      <c r="L121" s="517" t="str">
        <f>'Geographical split of gross '!$C$10</f>
        <v>Total gross premiums written</v>
      </c>
      <c r="M121" s="517" t="str">
        <f>'Geographical split of gross '!$K$4</f>
        <v>2018 UY</v>
      </c>
      <c r="N121" s="519">
        <f>INDEX('Geographical split of gross '!$B$4:$C$10,MATCH('Direct validations'!L121,'Geographical split of gross '!$C$4:$C$10,0),1)</f>
        <v>5</v>
      </c>
      <c r="O121" s="519" t="str">
        <f>HLOOKUP(M121,'Geographical split of gross '!$B$4:$L$5,2,FALSE)</f>
        <v>G</v>
      </c>
      <c r="P121" s="520">
        <f>INDEX('Geographical split of gross '!$B$4:$L$10,MATCH('Direct validations'!N121,'Geographical split of gross '!$B$4:$B$10,0),MATCH('Direct validations'!O121,'Geographical split of gross '!$B$5:$L$5,0))</f>
        <v>0</v>
      </c>
      <c r="Q121" s="520">
        <f>INDEX('Geographical split of gross '!$B$15:$L$21,MATCH('Direct validations'!N121,'Geographical split of gross '!$B$15:$B$21,0),MATCH('Direct validations'!O121,'Geographical split of gross '!$B$16:$L$16,0))</f>
        <v>0</v>
      </c>
      <c r="R121" s="517" t="str">
        <f t="shared" si="38"/>
        <v>Pass</v>
      </c>
      <c r="S121" s="529" t="str">
        <f t="shared" si="39"/>
        <v>Pass</v>
      </c>
      <c r="T121" s="517" t="s">
        <v>16</v>
      </c>
      <c r="U121" s="517">
        <f t="shared" si="40"/>
        <v>0</v>
      </c>
      <c r="V121" s="529">
        <f t="shared" si="40"/>
        <v>0</v>
      </c>
    </row>
    <row r="122" spans="4:22" ht="14.5" x14ac:dyDescent="0.35">
      <c r="D122" s="532" t="s">
        <v>103</v>
      </c>
      <c r="E122" s="517" t="str">
        <f>'Analysis of underwriting re'!$C$170</f>
        <v>Total direct insurance</v>
      </c>
      <c r="F122" s="517" t="str">
        <f>'Analysis of underwriting re'!$D$154</f>
        <v>Gross premiums written</v>
      </c>
      <c r="G122" s="519">
        <f>INDEX('Analysis of underwriting re'!$B$153:$C$172,MATCH('Direct validations'!E122,'Analysis of underwriting re'!$C$153:$C$172,0),1)</f>
        <v>12</v>
      </c>
      <c r="H122" s="519" t="str">
        <f>HLOOKUP(F122,'Analysis of underwriting re'!$B$154:$I$156,3,FALSE)</f>
        <v>AQ</v>
      </c>
      <c r="I122" s="520">
        <f>INDEX('Analysis of underwriting re'!$B$153:$I$172,MATCH('Direct validations'!G122,'Analysis of underwriting re'!$B$153:$B$172,0),MATCH('Direct validations'!H122,'Analysis of underwriting re'!$B$156:$I$156,0))</f>
        <v>0</v>
      </c>
      <c r="J122" s="520">
        <f>INDEX('Analysis of underwriting re'!$K$153:$R$172,MATCH('Direct validations'!G122,'Analysis of underwriting re'!$K$153:$K$172,0),MATCH('Direct validations'!H122,'Analysis of underwriting re'!$K$156:$R$156,0))</f>
        <v>0</v>
      </c>
      <c r="K122" s="528" t="s">
        <v>3</v>
      </c>
      <c r="L122" s="517" t="str">
        <f>'Geographical split of gross '!$C$10</f>
        <v>Total gross premiums written</v>
      </c>
      <c r="M122" s="517" t="str">
        <f>'Geographical split of gross '!$L$4</f>
        <v>Total</v>
      </c>
      <c r="N122" s="519">
        <f>INDEX('Geographical split of gross '!$B$4:$C$10,MATCH('Direct validations'!L122,'Geographical split of gross '!$C$4:$C$10,0),1)</f>
        <v>5</v>
      </c>
      <c r="O122" s="519" t="str">
        <f>HLOOKUP(M122,'Geographical split of gross '!$B$4:$L$5,2,FALSE)</f>
        <v>H</v>
      </c>
      <c r="P122" s="520">
        <f>INDEX('Geographical split of gross '!$B$4:$L$10,MATCH('Direct validations'!N122,'Geographical split of gross '!$B$4:$B$10,0),MATCH('Direct validations'!O122,'Geographical split of gross '!$B$5:$L$5,0))</f>
        <v>0</v>
      </c>
      <c r="Q122" s="520">
        <f>INDEX('Geographical split of gross '!$B$15:$L$21,MATCH('Direct validations'!N122,'Geographical split of gross '!$B$15:$B$21,0),MATCH('Direct validations'!O122,'Geographical split of gross '!$B$16:$L$16,0))</f>
        <v>0</v>
      </c>
      <c r="R122" s="517" t="str">
        <f t="shared" si="38"/>
        <v>Pass</v>
      </c>
      <c r="S122" s="529" t="str">
        <f t="shared" si="39"/>
        <v>Pass</v>
      </c>
      <c r="T122" s="517" t="s">
        <v>16</v>
      </c>
      <c r="U122" s="517">
        <f t="shared" si="40"/>
        <v>0</v>
      </c>
      <c r="V122" s="529">
        <f t="shared" si="40"/>
        <v>0</v>
      </c>
    </row>
    <row r="123" spans="4:22" x14ac:dyDescent="0.3">
      <c r="D123" s="525"/>
      <c r="I123" s="520"/>
      <c r="J123" s="520"/>
      <c r="P123" s="520"/>
      <c r="Q123" s="520"/>
      <c r="R123" s="517"/>
      <c r="S123" s="529"/>
      <c r="U123" s="517"/>
      <c r="V123" s="529"/>
    </row>
    <row r="124" spans="4:22" ht="14.5" x14ac:dyDescent="0.35">
      <c r="D124" s="532" t="s">
        <v>1</v>
      </c>
      <c r="E124" s="554" t="str">
        <f>'Exposure to credit risk'!$C$8</f>
        <v>Shares and other variable yield securities and units in unit trusts</v>
      </c>
      <c r="F124" s="517" t="str">
        <f>'Exposure to credit risk'!$K$5</f>
        <v>Total </v>
      </c>
      <c r="G124" s="519">
        <f>INDEX('Exposure to credit risk'!$B$4:$C$22,MATCH('Direct validations'!E124,'Exposure to credit risk'!$C$4:$C$22,0),1)</f>
        <v>1</v>
      </c>
      <c r="H124" s="519" t="str">
        <f>HLOOKUP(F124,'Exposure to credit risk'!$B$5:$K$6,2,FALSE)</f>
        <v>G</v>
      </c>
      <c r="I124" s="520">
        <f>INDEX('Exposure to credit risk'!$B$4:$K$22,MATCH('Direct validations'!G124,'Exposure to credit risk'!$B$4:$B$22,0),MATCH('Direct validations'!H124,'Exposure to credit risk'!$B$6:$K$6,0))</f>
        <v>0</v>
      </c>
      <c r="J124" s="520">
        <f>INDEX('Exposure to credit risk'!$M$4:$V$22,MATCH('Direct validations'!G124,'Exposure to credit risk'!$M$4:$M$22,0),MATCH('Direct validations'!H124,'Exposure to credit risk'!$M$6:$V$6,0))</f>
        <v>0</v>
      </c>
      <c r="K124" s="528" t="s">
        <v>109</v>
      </c>
      <c r="L124" s="554" t="str">
        <f>'Financial Assets past due'!$C$9</f>
        <v>Shares and other variable yield securities and units in unit trusts</v>
      </c>
      <c r="M124" s="517" t="str">
        <f>'Financial Assets past due'!$I$5</f>
        <v>Total</v>
      </c>
      <c r="N124" s="519">
        <f>INDEX('Financial Assets past due'!$B$4:$C$23,MATCH('Direct validations'!L124,'Financial Assets past due'!$C$4:$C$23,0),1)</f>
        <v>1</v>
      </c>
      <c r="O124" s="519" t="str">
        <f>HLOOKUP(M124,'Financial Assets past due'!$B$5:$I$7,3,FALSE)</f>
        <v>E</v>
      </c>
      <c r="P124" s="520">
        <f>INDEX('Financial Assets past due'!$B$4:$I$23,MATCH('Direct validations'!N124,'Financial Assets past due'!$B$4:$B$23,0),MATCH('Direct validations'!O124,'Financial Assets past due'!$B$7:$I$7,0))</f>
        <v>0</v>
      </c>
      <c r="Q124" s="520">
        <f>INDEX('Financial Assets past due'!$K$4:$R$23,MATCH('Direct validations'!N124,'Financial Assets past due'!$K$4:$K$23,0),MATCH('Direct validations'!O124,'Financial Assets past due'!$K$7:$R$7,0))</f>
        <v>0</v>
      </c>
      <c r="R124" s="517" t="str">
        <f t="shared" ref="R124:R131" si="41">IF($T124="No",IF(I124=P124,"Pass","Fail"),IF(I124+P124=0,"Pass","Fail"))</f>
        <v>Pass</v>
      </c>
      <c r="S124" s="529" t="str">
        <f t="shared" ref="S124:S131" si="42">IF($T124="No",IF(J124=Q124,"Pass","Fail"),IF(J124+Q124=0,"Pass","Fail"))</f>
        <v>Pass</v>
      </c>
      <c r="T124" s="517" t="s">
        <v>16</v>
      </c>
      <c r="U124" s="517">
        <f t="shared" ref="U124:U131" si="43">IF(R124="Pass",0,1)</f>
        <v>0</v>
      </c>
      <c r="V124" s="529">
        <f t="shared" ref="V124:V131" si="44">IF(S124="Pass",0,1)</f>
        <v>0</v>
      </c>
    </row>
    <row r="125" spans="4:22" ht="14.5" x14ac:dyDescent="0.35">
      <c r="D125" s="532" t="s">
        <v>1</v>
      </c>
      <c r="E125" s="554" t="str">
        <f>'Exposure to credit risk'!$C$29</f>
        <v>Shares and other variable yield securities and units in unit trusts</v>
      </c>
      <c r="F125" s="517" t="str">
        <f>'Exposure to credit risk'!$K$26</f>
        <v>Total </v>
      </c>
      <c r="G125" s="519">
        <f>INDEX('Exposure to credit risk'!$B$25:$C$43,MATCH('Direct validations'!E125,'Exposure to credit risk'!$C$25:$C$43,0),1)</f>
        <v>1</v>
      </c>
      <c r="H125" s="519" t="str">
        <f>HLOOKUP(F125,'Exposure to credit risk'!$B$26:$K$27,2,FALSE)</f>
        <v>N</v>
      </c>
      <c r="I125" s="520">
        <f>INDEX('Exposure to credit risk'!$B$25:$K$43,MATCH('Direct validations'!G125,'Exposure to credit risk'!$B$25:$B$43,0),MATCH('Direct validations'!H125,'Exposure to credit risk'!$B$27:$K$27,0))</f>
        <v>0</v>
      </c>
      <c r="J125" s="520">
        <f>INDEX('Exposure to credit risk'!$M$25:$V$43,MATCH('Direct validations'!G125,'Exposure to credit risk'!$M$25:$M$43,0),MATCH('Direct validations'!H125,'Exposure to credit risk'!$M$27:$V$27,0))</f>
        <v>0</v>
      </c>
      <c r="K125" s="528" t="s">
        <v>109</v>
      </c>
      <c r="L125" s="554" t="str">
        <f>'Financial Assets past due'!$C$31</f>
        <v>Shares and other variable yield securities and units in unit trusts</v>
      </c>
      <c r="M125" s="517" t="str">
        <f>'Financial Assets past due'!$I$27</f>
        <v>Total</v>
      </c>
      <c r="N125" s="519">
        <f>INDEX('Financial Assets past due'!$B$26:$C$45,MATCH('Direct validations'!L125,'Financial Assets past due'!$C$26:$C$45,0),1)</f>
        <v>1</v>
      </c>
      <c r="O125" s="519" t="str">
        <f>HLOOKUP(M125,'Financial Assets past due'!$B$27:$I$29,3,FALSE)</f>
        <v>J</v>
      </c>
      <c r="P125" s="520">
        <f>INDEX('Financial Assets past due'!$B$26:$I$45,MATCH('Direct validations'!N125,'Financial Assets past due'!$B$26:$B$45,0),MATCH('Direct validations'!O125,'Financial Assets past due'!$B$29:$I$29,0))</f>
        <v>0</v>
      </c>
      <c r="Q125" s="520">
        <f>INDEX('Financial Assets past due'!$K$26:$R$45,MATCH('Direct validations'!N125,'Financial Assets past due'!$K$26:$K$45,0),MATCH('Direct validations'!O125,'Financial Assets past due'!$K$29:$R$29,0))</f>
        <v>0</v>
      </c>
      <c r="R125" s="517" t="str">
        <f t="shared" si="41"/>
        <v>Pass</v>
      </c>
      <c r="S125" s="529" t="str">
        <f t="shared" si="42"/>
        <v>Pass</v>
      </c>
      <c r="T125" s="517" t="s">
        <v>16</v>
      </c>
      <c r="U125" s="517">
        <f t="shared" si="43"/>
        <v>0</v>
      </c>
      <c r="V125" s="529">
        <f t="shared" si="44"/>
        <v>0</v>
      </c>
    </row>
    <row r="126" spans="4:22" ht="14.5" x14ac:dyDescent="0.35">
      <c r="D126" s="532" t="s">
        <v>1</v>
      </c>
      <c r="E126" s="554" t="str">
        <f>'Exposure to credit risk'!$C$50</f>
        <v>Shares and other variable yield securities and units in unit trusts</v>
      </c>
      <c r="F126" s="517" t="str">
        <f>'Exposure to credit risk'!$K$47</f>
        <v>Total </v>
      </c>
      <c r="G126" s="519">
        <f>INDEX('Exposure to credit risk'!$B$46:$C$64,MATCH('Direct validations'!E126,'Exposure to credit risk'!$C$46:$C$64,0),1)</f>
        <v>1</v>
      </c>
      <c r="H126" s="519" t="str">
        <f>HLOOKUP(F126,'Exposure to credit risk'!$B$47:$K$48,2,FALSE)</f>
        <v>U</v>
      </c>
      <c r="I126" s="520">
        <f>INDEX('Exposure to credit risk'!$B$46:$K$64,MATCH('Direct validations'!G126,'Exposure to credit risk'!$B$46:$B$64,0),MATCH('Direct validations'!H126,'Exposure to credit risk'!$B$48:$K$48,0))</f>
        <v>0</v>
      </c>
      <c r="J126" s="520">
        <f>INDEX('Exposure to credit risk'!$M$46:$V$64,MATCH('Direct validations'!G126,'Exposure to credit risk'!$M$46:$M$64,0),MATCH('Direct validations'!H126,'Exposure to credit risk'!$M$48:$V$48,0))</f>
        <v>0</v>
      </c>
      <c r="K126" s="528" t="s">
        <v>109</v>
      </c>
      <c r="L126" s="554" t="str">
        <f>'Financial Assets past due'!$C$53</f>
        <v>Shares and other variable yield securities and units in unit trusts</v>
      </c>
      <c r="M126" s="517" t="str">
        <f>'Financial Assets past due'!$I$49</f>
        <v>Total</v>
      </c>
      <c r="N126" s="519">
        <f>INDEX('Financial Assets past due'!$B$48:$C$67,MATCH('Direct validations'!L126,'Financial Assets past due'!$C$48:$C$67,0),1)</f>
        <v>1</v>
      </c>
      <c r="O126" s="519" t="str">
        <f>HLOOKUP(M126,'Financial Assets past due'!$B$49:$I$51,3,FALSE)</f>
        <v>O</v>
      </c>
      <c r="P126" s="520">
        <f>INDEX('Financial Assets past due'!$B$48:$I$67,MATCH('Direct validations'!N126,'Financial Assets past due'!$B$48:$B$67,0),MATCH('Direct validations'!O126,'Financial Assets past due'!$B$51:$I$51,0))</f>
        <v>0</v>
      </c>
      <c r="Q126" s="520">
        <f>INDEX('Financial Assets past due'!$K$48:$R$67,MATCH('Direct validations'!N126,'Financial Assets past due'!$K$48:$K$67,0),MATCH('Direct validations'!O126,'Financial Assets past due'!$K$51:$R$51,0))</f>
        <v>0</v>
      </c>
      <c r="R126" s="517" t="str">
        <f t="shared" si="41"/>
        <v>Pass</v>
      </c>
      <c r="S126" s="529" t="str">
        <f t="shared" si="42"/>
        <v>Pass</v>
      </c>
      <c r="T126" s="517" t="s">
        <v>16</v>
      </c>
      <c r="U126" s="517">
        <f t="shared" si="43"/>
        <v>0</v>
      </c>
      <c r="V126" s="529">
        <f t="shared" si="44"/>
        <v>0</v>
      </c>
    </row>
    <row r="127" spans="4:22" ht="14.5" x14ac:dyDescent="0.35">
      <c r="D127" s="532" t="s">
        <v>1</v>
      </c>
      <c r="E127" s="554" t="str">
        <f>'Exposure to credit risk'!$C$71</f>
        <v>Shares and other variable yield securities and units in unit trusts</v>
      </c>
      <c r="F127" s="517" t="str">
        <f>'Exposure to credit risk'!$K$68</f>
        <v>Total </v>
      </c>
      <c r="G127" s="519">
        <f>INDEX('Exposure to credit risk'!$B$67:$C$85,MATCH('Direct validations'!E127,'Exposure to credit risk'!$C$67:$C$85,0),1)</f>
        <v>1</v>
      </c>
      <c r="H127" s="519" t="str">
        <f>HLOOKUP(F127,'Exposure to credit risk'!$B$68:$K$69,2,FALSE)</f>
        <v>AB</v>
      </c>
      <c r="I127" s="520">
        <f>INDEX('Exposure to credit risk'!$B$67:$K$85,MATCH('Direct validations'!G127,'Exposure to credit risk'!$B$67:$B$85,0),MATCH('Direct validations'!H127,'Exposure to credit risk'!$B$69:$K$69,0))</f>
        <v>0</v>
      </c>
      <c r="J127" s="520">
        <f>INDEX('Exposure to credit risk'!$M$67:$V$85,MATCH('Direct validations'!G127,'Exposure to credit risk'!$M$67:$M$85,0),MATCH('Direct validations'!H127,'Exposure to credit risk'!$M$69:$V$69,0))</f>
        <v>0</v>
      </c>
      <c r="K127" s="528" t="s">
        <v>109</v>
      </c>
      <c r="L127" s="554" t="str">
        <f>'Financial Assets past due'!$C$75</f>
        <v>Shares and other variable yield securities and units in unit trusts</v>
      </c>
      <c r="M127" s="517" t="str">
        <f>'Financial Assets past due'!$I$71</f>
        <v>Total</v>
      </c>
      <c r="N127" s="519">
        <f>INDEX('Financial Assets past due'!$B$70:$C$89,MATCH('Direct validations'!L127,'Financial Assets past due'!$C$70:$C$89,0),1)</f>
        <v>1</v>
      </c>
      <c r="O127" s="519" t="str">
        <f>HLOOKUP(M127,'Financial Assets past due'!$B$71:$I$73,3,FALSE)</f>
        <v>T</v>
      </c>
      <c r="P127" s="520">
        <f>INDEX('Financial Assets past due'!$B$70:$I$89,MATCH('Direct validations'!N127,'Financial Assets past due'!$B$70:$B$89,0),MATCH('Direct validations'!O127,'Financial Assets past due'!$B$73:$I$73,0))</f>
        <v>0</v>
      </c>
      <c r="Q127" s="520">
        <f>INDEX('Financial Assets past due'!$K$70:$R$89,MATCH('Direct validations'!N127,'Financial Assets past due'!$K$70:$K$89,0),MATCH('Direct validations'!O127,'Financial Assets past due'!$K$73:$R$73,0))</f>
        <v>0</v>
      </c>
      <c r="R127" s="517" t="str">
        <f t="shared" si="41"/>
        <v>Pass</v>
      </c>
      <c r="S127" s="529" t="str">
        <f t="shared" si="42"/>
        <v>Pass</v>
      </c>
      <c r="T127" s="517" t="s">
        <v>16</v>
      </c>
      <c r="U127" s="517">
        <f t="shared" si="43"/>
        <v>0</v>
      </c>
      <c r="V127" s="529">
        <f t="shared" si="44"/>
        <v>0</v>
      </c>
    </row>
    <row r="128" spans="4:22" ht="14.5" x14ac:dyDescent="0.35">
      <c r="D128" s="532" t="s">
        <v>1</v>
      </c>
      <c r="E128" s="554" t="str">
        <f>'Exposure to credit risk'!$C$92</f>
        <v>Shares and other variable yield securities and units in unit trusts</v>
      </c>
      <c r="F128" s="517" t="str">
        <f>'Exposure to credit risk'!$K$89</f>
        <v>Total </v>
      </c>
      <c r="G128" s="519">
        <f>INDEX('Exposure to credit risk'!$B$88:$C$106,MATCH('Direct validations'!E128,'Exposure to credit risk'!$C$88:$C$106,0),1)</f>
        <v>1</v>
      </c>
      <c r="H128" s="519" t="str">
        <f>HLOOKUP(F128,'Exposure to credit risk'!$B$89:$K$90,2,FALSE)</f>
        <v>AI</v>
      </c>
      <c r="I128" s="520">
        <f>INDEX('Exposure to credit risk'!$B$88:$K$106,MATCH('Direct validations'!G128,'Exposure to credit risk'!$B$88:$B$106,0),MATCH('Direct validations'!H128,'Exposure to credit risk'!$B$90:$K$90,0))</f>
        <v>0</v>
      </c>
      <c r="J128" s="520">
        <f>INDEX('Exposure to credit risk'!$M$88:$V$106,MATCH('Direct validations'!G128,'Exposure to credit risk'!$M$88:$M$106,0),MATCH('Direct validations'!H128,'Exposure to credit risk'!$M$90:$V$90,0))</f>
        <v>0</v>
      </c>
      <c r="K128" s="528" t="s">
        <v>109</v>
      </c>
      <c r="L128" s="554" t="str">
        <f>'Financial Assets past due'!$C$97</f>
        <v>Shares and other variable yield securities and units in unit trusts</v>
      </c>
      <c r="M128" s="517" t="str">
        <f>'Financial Assets past due'!$I$93</f>
        <v>Total</v>
      </c>
      <c r="N128" s="519">
        <f>INDEX('Financial Assets past due'!$B$92:$C$111,MATCH('Direct validations'!L128,'Financial Assets past due'!$C$92:$C$111,0),1)</f>
        <v>1</v>
      </c>
      <c r="O128" s="519" t="str">
        <f>HLOOKUP(M128,'Financial Assets past due'!$B$93:$I$95,3,FALSE)</f>
        <v>Y</v>
      </c>
      <c r="P128" s="520">
        <f>INDEX('Financial Assets past due'!$B$92:$I$111,MATCH('Direct validations'!N128,'Financial Assets past due'!$B$92:$B$111,0),MATCH('Direct validations'!O128,'Financial Assets past due'!$B$95:$I$95,0))</f>
        <v>0</v>
      </c>
      <c r="Q128" s="520">
        <f>INDEX('Financial Assets past due'!$K$92:$R$111,MATCH('Direct validations'!N128,'Financial Assets past due'!$K$92:$K$111,0),MATCH('Direct validations'!O128,'Financial Assets past due'!$K$95:$R$95,0))</f>
        <v>0</v>
      </c>
      <c r="R128" s="517" t="str">
        <f t="shared" si="41"/>
        <v>Pass</v>
      </c>
      <c r="S128" s="529" t="str">
        <f t="shared" si="42"/>
        <v>Pass</v>
      </c>
      <c r="T128" s="517" t="s">
        <v>16</v>
      </c>
      <c r="U128" s="517">
        <f t="shared" si="43"/>
        <v>0</v>
      </c>
      <c r="V128" s="529">
        <f t="shared" si="44"/>
        <v>0</v>
      </c>
    </row>
    <row r="129" spans="4:22" ht="14.5" x14ac:dyDescent="0.35">
      <c r="D129" s="532" t="s">
        <v>1</v>
      </c>
      <c r="E129" s="554" t="str">
        <f>'Exposure to credit risk'!$C$113</f>
        <v>Shares and other variable yield securities and units in unit trusts</v>
      </c>
      <c r="F129" s="517" t="str">
        <f>'Exposure to credit risk'!$K$110</f>
        <v>Total </v>
      </c>
      <c r="G129" s="519">
        <f>INDEX('Exposure to credit risk'!$B$109:$C$127,MATCH('Direct validations'!E129,'Exposure to credit risk'!$C$109:$C$127,0),1)</f>
        <v>1</v>
      </c>
      <c r="H129" s="519" t="str">
        <f>HLOOKUP(F129,'Exposure to credit risk'!$B$110:$K$111,2,FALSE)</f>
        <v>AP</v>
      </c>
      <c r="I129" s="520">
        <f>INDEX('Exposure to credit risk'!$B$109:$K$127,MATCH('Direct validations'!G129,'Exposure to credit risk'!$B$109:$B$127,0),MATCH('Direct validations'!H129,'Exposure to credit risk'!$B$111:$K$111,0))</f>
        <v>0</v>
      </c>
      <c r="J129" s="520">
        <f>INDEX('Exposure to credit risk'!$M$109:$V$127,MATCH('Direct validations'!G129,'Exposure to credit risk'!$M$109:$M$127,0),MATCH('Direct validations'!H129,'Exposure to credit risk'!$M$111:$V$111,0))</f>
        <v>0</v>
      </c>
      <c r="K129" s="528" t="s">
        <v>109</v>
      </c>
      <c r="L129" s="554" t="str">
        <f>'Financial Assets past due'!$C$119</f>
        <v>Shares and other variable yield securities and units in unit trusts</v>
      </c>
      <c r="M129" s="517" t="str">
        <f>'Financial Assets past due'!$I$115</f>
        <v>Total</v>
      </c>
      <c r="N129" s="519">
        <f>INDEX('Financial Assets past due'!$B$114:$C$133,MATCH('Direct validations'!L129,'Financial Assets past due'!$C$114:$C$133,0),1)</f>
        <v>1</v>
      </c>
      <c r="O129" s="519" t="str">
        <f>HLOOKUP(M129,'Financial Assets past due'!$B$115:$I$117,3,FALSE)</f>
        <v>AD</v>
      </c>
      <c r="P129" s="520">
        <f>INDEX('Financial Assets past due'!$B$114:$I$133,MATCH('Direct validations'!N129,'Financial Assets past due'!$B$114:$B$133,0),MATCH('Direct validations'!O129,'Financial Assets past due'!$B$117:$I$117,0))</f>
        <v>0</v>
      </c>
      <c r="Q129" s="520">
        <f>INDEX('Financial Assets past due'!$K$114:$R$133,MATCH('Direct validations'!N129,'Financial Assets past due'!$K$114:$K$133,0),MATCH('Direct validations'!O129,'Financial Assets past due'!$K$117:$R$117,0))</f>
        <v>0</v>
      </c>
      <c r="R129" s="517" t="str">
        <f t="shared" si="41"/>
        <v>Pass</v>
      </c>
      <c r="S129" s="529" t="str">
        <f t="shared" si="42"/>
        <v>Pass</v>
      </c>
      <c r="T129" s="517" t="s">
        <v>16</v>
      </c>
      <c r="U129" s="517">
        <f t="shared" si="43"/>
        <v>0</v>
      </c>
      <c r="V129" s="529">
        <f t="shared" si="44"/>
        <v>0</v>
      </c>
    </row>
    <row r="130" spans="4:22" ht="14.5" x14ac:dyDescent="0.35">
      <c r="D130" s="532" t="s">
        <v>1</v>
      </c>
      <c r="E130" s="554" t="str">
        <f>'Exposure to credit risk'!$C$134</f>
        <v>Shares and other variable yield securities and units in unit trusts</v>
      </c>
      <c r="F130" s="517" t="str">
        <f>'Exposure to credit risk'!$K$131</f>
        <v>Total </v>
      </c>
      <c r="G130" s="519">
        <f>INDEX('Exposure to credit risk'!$B$130:$C$148,MATCH('Direct validations'!E130,'Exposure to credit risk'!$C$130:$C$148,0),1)</f>
        <v>1</v>
      </c>
      <c r="H130" s="519" t="str">
        <f>HLOOKUP(F130,'Exposure to credit risk'!$B$131:$K$132,2,FALSE)</f>
        <v>AW</v>
      </c>
      <c r="I130" s="520">
        <f>INDEX('Exposure to credit risk'!$B$130:$K$148,MATCH('Direct validations'!G130,'Exposure to credit risk'!$B$130:$B$148,0),MATCH('Direct validations'!H130,'Exposure to credit risk'!$B$132:$K$132,0))</f>
        <v>0</v>
      </c>
      <c r="J130" s="520">
        <f>INDEX('Exposure to credit risk'!$M$130:$V$148,MATCH('Direct validations'!G130,'Exposure to credit risk'!$M$130:$M$148,0),MATCH('Direct validations'!H130,'Exposure to credit risk'!$M$132:$V$132,0))</f>
        <v>0</v>
      </c>
      <c r="K130" s="528" t="s">
        <v>109</v>
      </c>
      <c r="L130" s="554" t="str">
        <f>'Financial Assets past due'!$C$141</f>
        <v>Shares and other variable yield securities and units in unit trusts</v>
      </c>
      <c r="M130" s="517" t="str">
        <f>'Financial Assets past due'!$I$137</f>
        <v>Total</v>
      </c>
      <c r="N130" s="519">
        <f>INDEX('Financial Assets past due'!$B$136:$C$155,MATCH('Direct validations'!L130,'Financial Assets past due'!$C$136:$C$155,0),1)</f>
        <v>1</v>
      </c>
      <c r="O130" s="519" t="str">
        <f>HLOOKUP(M130,'Financial Assets past due'!$B$137:$I$139,3,FALSE)</f>
        <v>AI</v>
      </c>
      <c r="P130" s="520">
        <f>INDEX('Financial Assets past due'!$B$136:$I$155,MATCH('Direct validations'!N130,'Financial Assets past due'!$B$136:$B$155,0),MATCH('Direct validations'!O130,'Financial Assets past due'!$B$139:$I$139,0))</f>
        <v>0</v>
      </c>
      <c r="Q130" s="520">
        <f>INDEX('Financial Assets past due'!$K$136:$R$155,MATCH('Direct validations'!N130,'Financial Assets past due'!$K$136:$K$155,0),MATCH('Direct validations'!O130,'Financial Assets past due'!$K$139:$R$139,0))</f>
        <v>0</v>
      </c>
      <c r="R130" s="517" t="str">
        <f t="shared" si="41"/>
        <v>Pass</v>
      </c>
      <c r="S130" s="529" t="str">
        <f t="shared" si="42"/>
        <v>Pass</v>
      </c>
      <c r="T130" s="517" t="s">
        <v>16</v>
      </c>
      <c r="U130" s="517">
        <f t="shared" si="43"/>
        <v>0</v>
      </c>
      <c r="V130" s="529">
        <f t="shared" si="44"/>
        <v>0</v>
      </c>
    </row>
    <row r="131" spans="4:22" ht="14.5" x14ac:dyDescent="0.35">
      <c r="D131" s="532" t="s">
        <v>1</v>
      </c>
      <c r="E131" s="554" t="str">
        <f>'Exposure to credit risk'!$C$155</f>
        <v>Shares and other variable yield securities and units in unit trusts</v>
      </c>
      <c r="F131" s="517" t="str">
        <f>'Exposure to credit risk'!$K$152</f>
        <v>Total </v>
      </c>
      <c r="G131" s="519">
        <f>INDEX('Exposure to credit risk'!$B$151:$C$169,MATCH('Direct validations'!E131,'Exposure to credit risk'!$C$151:$C$169,0),1)</f>
        <v>1</v>
      </c>
      <c r="H131" s="519" t="str">
        <f>HLOOKUP(F131,'Exposure to credit risk'!$B$152:$K$153,2,FALSE)</f>
        <v>AAD</v>
      </c>
      <c r="I131" s="520">
        <f>INDEX('Exposure to credit risk'!$B$151:$K$169,MATCH('Direct validations'!G131,'Exposure to credit risk'!$B$151:$B$169,0),MATCH('Direct validations'!H131,'Exposure to credit risk'!$B$153:$K$153,0))</f>
        <v>0</v>
      </c>
      <c r="J131" s="520">
        <f>INDEX('Exposure to credit risk'!$M$151:$V$169,MATCH('Direct validations'!G131,'Exposure to credit risk'!$M$151:$M$169,0),MATCH('Direct validations'!H131,'Exposure to credit risk'!$M$153:$V$153,0))</f>
        <v>0</v>
      </c>
      <c r="K131" s="528" t="s">
        <v>109</v>
      </c>
      <c r="L131" s="554" t="str">
        <f>'Financial Assets past due'!$C$163</f>
        <v>Shares and other variable yield securities and units in unit trusts</v>
      </c>
      <c r="M131" s="517" t="str">
        <f>'Financial Assets past due'!$I$159</f>
        <v>Total</v>
      </c>
      <c r="N131" s="519">
        <f>INDEX('Financial Assets past due'!$B$158:$C$177,MATCH('Direct validations'!L131,'Financial Assets past due'!$C$158:$C$177,0),1)</f>
        <v>1</v>
      </c>
      <c r="O131" s="519" t="str">
        <f>HLOOKUP(M131,'Financial Assets past due'!$B$159:$I$161,3,FALSE)</f>
        <v>AN</v>
      </c>
      <c r="P131" s="520">
        <f>INDEX('Financial Assets past due'!$B$158:$I$177,MATCH('Direct validations'!N131,'Financial Assets past due'!$B$158:$B$177,0),MATCH('Direct validations'!O131,'Financial Assets past due'!$B$161:$I$161,0))</f>
        <v>0</v>
      </c>
      <c r="Q131" s="520">
        <f>INDEX('Financial Assets past due'!$K$158:$R$177,MATCH('Direct validations'!N131,'Financial Assets past due'!$K$158:$K$177,0),MATCH('Direct validations'!O131,'Financial Assets past due'!$K$161:$R$161,0))</f>
        <v>0</v>
      </c>
      <c r="R131" s="517" t="str">
        <f t="shared" si="41"/>
        <v>Pass</v>
      </c>
      <c r="S131" s="529" t="str">
        <f t="shared" si="42"/>
        <v>Pass</v>
      </c>
      <c r="T131" s="517" t="s">
        <v>16</v>
      </c>
      <c r="U131" s="517">
        <f t="shared" si="43"/>
        <v>0</v>
      </c>
      <c r="V131" s="529">
        <f t="shared" si="44"/>
        <v>0</v>
      </c>
    </row>
    <row r="132" spans="4:22" x14ac:dyDescent="0.3">
      <c r="D132" s="525"/>
      <c r="I132" s="520"/>
      <c r="J132" s="520"/>
      <c r="P132" s="520"/>
      <c r="Q132" s="520"/>
      <c r="R132" s="517"/>
      <c r="S132" s="529"/>
      <c r="U132" s="517"/>
      <c r="V132" s="529"/>
    </row>
    <row r="133" spans="4:22" ht="14.5" x14ac:dyDescent="0.35">
      <c r="D133" s="532" t="s">
        <v>1</v>
      </c>
      <c r="E133" s="517" t="str">
        <f>'Exposure to credit risk'!$C$9</f>
        <v>Debt securities and other fixed income securities</v>
      </c>
      <c r="F133" s="517" t="str">
        <f>'Exposure to credit risk'!$K$5</f>
        <v>Total </v>
      </c>
      <c r="G133" s="519">
        <f>INDEX('Exposure to credit risk'!$B$4:$C$22,MATCH('Direct validations'!E133,'Exposure to credit risk'!$C$4:$C$22,0),1)</f>
        <v>2</v>
      </c>
      <c r="H133" s="519" t="str">
        <f>HLOOKUP(F133,'Exposure to credit risk'!$B$5:$K$6,2,FALSE)</f>
        <v>G</v>
      </c>
      <c r="I133" s="520">
        <f>INDEX('Exposure to credit risk'!$B$4:$K$22,MATCH('Direct validations'!G133,'Exposure to credit risk'!$B$4:$B$22,0),MATCH('Direct validations'!H133,'Exposure to credit risk'!$B$6:$K$6,0))</f>
        <v>0</v>
      </c>
      <c r="J133" s="520">
        <f>INDEX('Exposure to credit risk'!$M$4:$V$22,MATCH('Direct validations'!G133,'Exposure to credit risk'!$M$4:$M$22,0),MATCH('Direct validations'!H133,'Exposure to credit risk'!$M$6:$V$6,0))</f>
        <v>0</v>
      </c>
      <c r="K133" s="528" t="s">
        <v>109</v>
      </c>
      <c r="L133" s="517" t="str">
        <f>'Financial Assets past due'!$C$10</f>
        <v>Debt securities and other fixed income securities</v>
      </c>
      <c r="M133" s="517" t="str">
        <f>'Financial Assets past due'!$I$5</f>
        <v>Total</v>
      </c>
      <c r="N133" s="519">
        <f>INDEX('Financial Assets past due'!$B$4:$C$23,MATCH('Direct validations'!L133,'Financial Assets past due'!$C$4:$C$23,0),1)</f>
        <v>2</v>
      </c>
      <c r="O133" s="519" t="str">
        <f>HLOOKUP(M133,'Financial Assets past due'!$B$5:$I$7,3,FALSE)</f>
        <v>E</v>
      </c>
      <c r="P133" s="520">
        <f>INDEX('Financial Assets past due'!$B$4:$I$23,MATCH('Direct validations'!N133,'Financial Assets past due'!$B$4:$B$23,0),MATCH('Direct validations'!O133,'Financial Assets past due'!$B$7:$I$7,0))</f>
        <v>0</v>
      </c>
      <c r="Q133" s="520">
        <f>INDEX('Financial Assets past due'!$K$4:$R$23,MATCH('Direct validations'!N133,'Financial Assets past due'!$K$4:$K$23,0),MATCH('Direct validations'!O133,'Financial Assets past due'!$K$7:$R$7,0))</f>
        <v>0</v>
      </c>
      <c r="R133" s="517" t="str">
        <f t="shared" ref="R133:R140" si="45">IF($T133="No",IF(I133=P133,"Pass","Fail"),IF(I133+P133=0,"Pass","Fail"))</f>
        <v>Pass</v>
      </c>
      <c r="S133" s="529" t="str">
        <f t="shared" ref="S133:S140" si="46">IF($T133="No",IF(J133=Q133,"Pass","Fail"),IF(J133+Q133=0,"Pass","Fail"))</f>
        <v>Pass</v>
      </c>
      <c r="T133" s="517" t="s">
        <v>16</v>
      </c>
      <c r="U133" s="517">
        <f t="shared" ref="U133:V140" si="47">IF(R133="Pass",0,1)</f>
        <v>0</v>
      </c>
      <c r="V133" s="529">
        <f t="shared" si="47"/>
        <v>0</v>
      </c>
    </row>
    <row r="134" spans="4:22" ht="14.5" x14ac:dyDescent="0.35">
      <c r="D134" s="532" t="s">
        <v>1</v>
      </c>
      <c r="E134" s="517" t="str">
        <f>'Exposure to credit risk'!$C$30</f>
        <v>Debt securities and other fixed income securities</v>
      </c>
      <c r="F134" s="517" t="str">
        <f>'Exposure to credit risk'!$K$26</f>
        <v>Total </v>
      </c>
      <c r="G134" s="519">
        <f>INDEX('Exposure to credit risk'!$B$25:$C$43,MATCH('Direct validations'!E134,'Exposure to credit risk'!$C$25:$C$43,0),1)</f>
        <v>2</v>
      </c>
      <c r="H134" s="519" t="str">
        <f>HLOOKUP(F134,'Exposure to credit risk'!$B$26:$K$27,2,FALSE)</f>
        <v>N</v>
      </c>
      <c r="I134" s="520">
        <f>INDEX('Exposure to credit risk'!$B$25:$K$43,MATCH('Direct validations'!G134,'Exposure to credit risk'!$B$25:$B$43,0),MATCH('Direct validations'!H134,'Exposure to credit risk'!$B$27:$K$27,0))</f>
        <v>0</v>
      </c>
      <c r="J134" s="520">
        <f>INDEX('Exposure to credit risk'!$M$25:$V$43,MATCH('Direct validations'!G134,'Exposure to credit risk'!$M$25:$M$43,0),MATCH('Direct validations'!H134,'Exposure to credit risk'!$M$27:$V$27,0))</f>
        <v>0</v>
      </c>
      <c r="K134" s="528" t="s">
        <v>109</v>
      </c>
      <c r="L134" s="517" t="str">
        <f>'Financial Assets past due'!$C$32</f>
        <v>Debt securities and other fixed income securities</v>
      </c>
      <c r="M134" s="517" t="str">
        <f>'Financial Assets past due'!$I$27</f>
        <v>Total</v>
      </c>
      <c r="N134" s="519">
        <f>INDEX('Financial Assets past due'!$B$26:$C$45,MATCH('Direct validations'!L134,'Financial Assets past due'!$C$26:$C$45,0),1)</f>
        <v>2</v>
      </c>
      <c r="O134" s="519" t="str">
        <f>HLOOKUP(M134,'Financial Assets past due'!$B$27:$I$29,3,FALSE)</f>
        <v>J</v>
      </c>
      <c r="P134" s="520">
        <f>INDEX('Financial Assets past due'!$B$26:$I$45,MATCH('Direct validations'!N134,'Financial Assets past due'!$B$26:$B$45,0),MATCH('Direct validations'!O134,'Financial Assets past due'!$B$29:$I$29,0))</f>
        <v>0</v>
      </c>
      <c r="Q134" s="520">
        <f>INDEX('Financial Assets past due'!$K$26:$R$45,MATCH('Direct validations'!N134,'Financial Assets past due'!$K$26:$K$45,0),MATCH('Direct validations'!O134,'Financial Assets past due'!$K$29:$R$29,0))</f>
        <v>0</v>
      </c>
      <c r="R134" s="517" t="str">
        <f t="shared" si="45"/>
        <v>Pass</v>
      </c>
      <c r="S134" s="529" t="str">
        <f t="shared" si="46"/>
        <v>Pass</v>
      </c>
      <c r="T134" s="517" t="s">
        <v>16</v>
      </c>
      <c r="U134" s="517">
        <f t="shared" si="47"/>
        <v>0</v>
      </c>
      <c r="V134" s="529">
        <f t="shared" si="47"/>
        <v>0</v>
      </c>
    </row>
    <row r="135" spans="4:22" ht="14.5" x14ac:dyDescent="0.35">
      <c r="D135" s="532" t="s">
        <v>1</v>
      </c>
      <c r="E135" s="517" t="str">
        <f>'Exposure to credit risk'!$C$51</f>
        <v>Debt securities and other fixed income securities</v>
      </c>
      <c r="F135" s="517" t="str">
        <f>'Exposure to credit risk'!$K$47</f>
        <v>Total </v>
      </c>
      <c r="G135" s="519">
        <f>INDEX('Exposure to credit risk'!$B$46:$C$64,MATCH('Direct validations'!E135,'Exposure to credit risk'!$C$46:$C$64,0),1)</f>
        <v>2</v>
      </c>
      <c r="H135" s="519" t="str">
        <f>HLOOKUP(F135,'Exposure to credit risk'!$B$47:$K$48,2,FALSE)</f>
        <v>U</v>
      </c>
      <c r="I135" s="520">
        <f>INDEX('Exposure to credit risk'!$B$46:$K$64,MATCH('Direct validations'!G135,'Exposure to credit risk'!$B$46:$B$64,0),MATCH('Direct validations'!H135,'Exposure to credit risk'!$B$48:$K$48,0))</f>
        <v>0</v>
      </c>
      <c r="J135" s="520">
        <f>INDEX('Exposure to credit risk'!$M$46:$V$64,MATCH('Direct validations'!G135,'Exposure to credit risk'!$M$46:$M$64,0),MATCH('Direct validations'!H135,'Exposure to credit risk'!$M$48:$V$48,0))</f>
        <v>0</v>
      </c>
      <c r="K135" s="528" t="s">
        <v>109</v>
      </c>
      <c r="L135" s="517" t="str">
        <f>'Financial Assets past due'!$C$54</f>
        <v>Debt securities and other fixed income securities</v>
      </c>
      <c r="M135" s="517" t="str">
        <f>'Financial Assets past due'!$I$49</f>
        <v>Total</v>
      </c>
      <c r="N135" s="519">
        <f>INDEX('Financial Assets past due'!$B$48:$C$67,MATCH('Direct validations'!L135,'Financial Assets past due'!$C$48:$C$67,0),1)</f>
        <v>2</v>
      </c>
      <c r="O135" s="519" t="str">
        <f>HLOOKUP(M135,'Financial Assets past due'!$B$49:$I$51,3,FALSE)</f>
        <v>O</v>
      </c>
      <c r="P135" s="520">
        <f>INDEX('Financial Assets past due'!$B$48:$I$67,MATCH('Direct validations'!N135,'Financial Assets past due'!$B$48:$B$67,0),MATCH('Direct validations'!O135,'Financial Assets past due'!$B$51:$I$51,0))</f>
        <v>0</v>
      </c>
      <c r="Q135" s="520">
        <f>INDEX('Financial Assets past due'!$K$48:$R$67,MATCH('Direct validations'!N135,'Financial Assets past due'!$K$48:$K$67,0),MATCH('Direct validations'!O135,'Financial Assets past due'!$K$51:$R$51,0))</f>
        <v>0</v>
      </c>
      <c r="R135" s="517" t="str">
        <f t="shared" si="45"/>
        <v>Pass</v>
      </c>
      <c r="S135" s="529" t="str">
        <f t="shared" si="46"/>
        <v>Pass</v>
      </c>
      <c r="T135" s="517" t="s">
        <v>16</v>
      </c>
      <c r="U135" s="517">
        <f t="shared" si="47"/>
        <v>0</v>
      </c>
      <c r="V135" s="529">
        <f t="shared" si="47"/>
        <v>0</v>
      </c>
    </row>
    <row r="136" spans="4:22" ht="14.5" x14ac:dyDescent="0.35">
      <c r="D136" s="532" t="s">
        <v>1</v>
      </c>
      <c r="E136" s="517" t="str">
        <f>'Exposure to credit risk'!$C$72</f>
        <v>Debt securities and other fixed income securities</v>
      </c>
      <c r="F136" s="517" t="str">
        <f>'Exposure to credit risk'!$K$68</f>
        <v>Total </v>
      </c>
      <c r="G136" s="519">
        <f>INDEX('Exposure to credit risk'!$B$67:$C$85,MATCH('Direct validations'!E136,'Exposure to credit risk'!$C$67:$C$85,0),1)</f>
        <v>2</v>
      </c>
      <c r="H136" s="519" t="str">
        <f>HLOOKUP(F136,'Exposure to credit risk'!$B$68:$K$69,2,FALSE)</f>
        <v>AB</v>
      </c>
      <c r="I136" s="520">
        <f>INDEX('Exposure to credit risk'!$B$67:$K$85,MATCH('Direct validations'!G136,'Exposure to credit risk'!$B$67:$B$85,0),MATCH('Direct validations'!H136,'Exposure to credit risk'!$B$69:$K$69,0))</f>
        <v>0</v>
      </c>
      <c r="J136" s="520">
        <f>INDEX('Exposure to credit risk'!$M$67:$V$85,MATCH('Direct validations'!G136,'Exposure to credit risk'!$M$67:$M$85,0),MATCH('Direct validations'!H136,'Exposure to credit risk'!$M$69:$V$69,0))</f>
        <v>0</v>
      </c>
      <c r="K136" s="528" t="s">
        <v>109</v>
      </c>
      <c r="L136" s="517" t="str">
        <f>'Financial Assets past due'!$C$76</f>
        <v>Debt securities and other fixed income securities</v>
      </c>
      <c r="M136" s="517" t="str">
        <f>'Financial Assets past due'!$I$71</f>
        <v>Total</v>
      </c>
      <c r="N136" s="519">
        <f>INDEX('Financial Assets past due'!$B$70:$C$89,MATCH('Direct validations'!L136,'Financial Assets past due'!$C$70:$C$89,0),1)</f>
        <v>2</v>
      </c>
      <c r="O136" s="519" t="str">
        <f>HLOOKUP(M136,'Financial Assets past due'!$B$71:$I$73,3,FALSE)</f>
        <v>T</v>
      </c>
      <c r="P136" s="520">
        <f>INDEX('Financial Assets past due'!$B$70:$I$89,MATCH('Direct validations'!N136,'Financial Assets past due'!$B$70:$B$89,0),MATCH('Direct validations'!O136,'Financial Assets past due'!$B$73:$I$73,0))</f>
        <v>0</v>
      </c>
      <c r="Q136" s="520">
        <f>INDEX('Financial Assets past due'!$K$70:$R$89,MATCH('Direct validations'!N136,'Financial Assets past due'!$K$70:$K$89,0),MATCH('Direct validations'!O136,'Financial Assets past due'!$K$73:$R$73,0))</f>
        <v>0</v>
      </c>
      <c r="R136" s="517" t="str">
        <f t="shared" si="45"/>
        <v>Pass</v>
      </c>
      <c r="S136" s="529" t="str">
        <f t="shared" si="46"/>
        <v>Pass</v>
      </c>
      <c r="T136" s="517" t="s">
        <v>16</v>
      </c>
      <c r="U136" s="517">
        <f t="shared" si="47"/>
        <v>0</v>
      </c>
      <c r="V136" s="529">
        <f t="shared" si="47"/>
        <v>0</v>
      </c>
    </row>
    <row r="137" spans="4:22" ht="14.5" x14ac:dyDescent="0.35">
      <c r="D137" s="532" t="s">
        <v>1</v>
      </c>
      <c r="E137" s="517" t="str">
        <f>'Exposure to credit risk'!$C$93</f>
        <v>Debt securities and other fixed income securities</v>
      </c>
      <c r="F137" s="517" t="str">
        <f>'Exposure to credit risk'!$K$89</f>
        <v>Total </v>
      </c>
      <c r="G137" s="519">
        <f>INDEX('Exposure to credit risk'!$B$88:$C$106,MATCH('Direct validations'!E137,'Exposure to credit risk'!$C$88:$C$106,0),1)</f>
        <v>2</v>
      </c>
      <c r="H137" s="519" t="str">
        <f>HLOOKUP(F137,'Exposure to credit risk'!$B$89:$K$90,2,FALSE)</f>
        <v>AI</v>
      </c>
      <c r="I137" s="520">
        <f>INDEX('Exposure to credit risk'!$B$88:$K$106,MATCH('Direct validations'!G137,'Exposure to credit risk'!$B$88:$B$106,0),MATCH('Direct validations'!H137,'Exposure to credit risk'!$B$90:$K$90,0))</f>
        <v>0</v>
      </c>
      <c r="J137" s="520">
        <f>INDEX('Exposure to credit risk'!$M$88:$V$106,MATCH('Direct validations'!G137,'Exposure to credit risk'!$M$88:$M$106,0),MATCH('Direct validations'!H137,'Exposure to credit risk'!$M$90:$V$90,0))</f>
        <v>0</v>
      </c>
      <c r="K137" s="528" t="s">
        <v>109</v>
      </c>
      <c r="L137" s="517" t="str">
        <f>'Financial Assets past due'!$C$98</f>
        <v>Debt securities and other fixed income securities</v>
      </c>
      <c r="M137" s="517" t="str">
        <f>'Financial Assets past due'!$I$93</f>
        <v>Total</v>
      </c>
      <c r="N137" s="519">
        <f>INDEX('Financial Assets past due'!$B$92:$C$111,MATCH('Direct validations'!L137,'Financial Assets past due'!$C$92:$C$111,0),1)</f>
        <v>2</v>
      </c>
      <c r="O137" s="519" t="str">
        <f>HLOOKUP(M137,'Financial Assets past due'!$B$93:$I$95,3,FALSE)</f>
        <v>Y</v>
      </c>
      <c r="P137" s="520">
        <f>INDEX('Financial Assets past due'!$B$92:$I$111,MATCH('Direct validations'!N137,'Financial Assets past due'!$B$92:$B$111,0),MATCH('Direct validations'!O137,'Financial Assets past due'!$B$95:$I$95,0))</f>
        <v>0</v>
      </c>
      <c r="Q137" s="520">
        <f>INDEX('Financial Assets past due'!$K$92:$R$111,MATCH('Direct validations'!N137,'Financial Assets past due'!$K$92:$K$111,0),MATCH('Direct validations'!O137,'Financial Assets past due'!$K$95:$R$95,0))</f>
        <v>0</v>
      </c>
      <c r="R137" s="517" t="str">
        <f t="shared" si="45"/>
        <v>Pass</v>
      </c>
      <c r="S137" s="529" t="str">
        <f t="shared" si="46"/>
        <v>Pass</v>
      </c>
      <c r="T137" s="517" t="s">
        <v>16</v>
      </c>
      <c r="U137" s="517">
        <f t="shared" si="47"/>
        <v>0</v>
      </c>
      <c r="V137" s="529">
        <f t="shared" si="47"/>
        <v>0</v>
      </c>
    </row>
    <row r="138" spans="4:22" ht="14.5" x14ac:dyDescent="0.35">
      <c r="D138" s="532" t="s">
        <v>1</v>
      </c>
      <c r="E138" s="517" t="str">
        <f>'Exposure to credit risk'!$C$114</f>
        <v>Debt securities and other fixed income securities</v>
      </c>
      <c r="F138" s="517" t="str">
        <f>'Exposure to credit risk'!$K$110</f>
        <v>Total </v>
      </c>
      <c r="G138" s="519">
        <f>INDEX('Exposure to credit risk'!$B$109:$C$127,MATCH('Direct validations'!E138,'Exposure to credit risk'!$C$109:$C$127,0),1)</f>
        <v>2</v>
      </c>
      <c r="H138" s="519" t="str">
        <f>HLOOKUP(F138,'Exposure to credit risk'!$B$110:$K$111,2,FALSE)</f>
        <v>AP</v>
      </c>
      <c r="I138" s="520">
        <f>INDEX('Exposure to credit risk'!$B$109:$K$127,MATCH('Direct validations'!G138,'Exposure to credit risk'!$B$109:$B$127,0),MATCH('Direct validations'!H138,'Exposure to credit risk'!$B$111:$K$111,0))</f>
        <v>0</v>
      </c>
      <c r="J138" s="520">
        <f>INDEX('Exposure to credit risk'!$M$109:$V$127,MATCH('Direct validations'!G138,'Exposure to credit risk'!$M$109:$M$127,0),MATCH('Direct validations'!H138,'Exposure to credit risk'!$M$111:$V$111,0))</f>
        <v>0</v>
      </c>
      <c r="K138" s="528" t="s">
        <v>109</v>
      </c>
      <c r="L138" s="517" t="str">
        <f>'Financial Assets past due'!$C$120</f>
        <v>Debt securities and other fixed income securities</v>
      </c>
      <c r="M138" s="517" t="str">
        <f>'Financial Assets past due'!$I$115</f>
        <v>Total</v>
      </c>
      <c r="N138" s="519">
        <f>INDEX('Financial Assets past due'!$B$114:$C$133,MATCH('Direct validations'!L138,'Financial Assets past due'!$C$114:$C$133,0),1)</f>
        <v>2</v>
      </c>
      <c r="O138" s="519" t="str">
        <f>HLOOKUP(M138,'Financial Assets past due'!$B$115:$I$117,3,FALSE)</f>
        <v>AD</v>
      </c>
      <c r="P138" s="520">
        <f>INDEX('Financial Assets past due'!$B$114:$I$133,MATCH('Direct validations'!N138,'Financial Assets past due'!$B$114:$B$133,0),MATCH('Direct validations'!O138,'Financial Assets past due'!$B$117:$I$117,0))</f>
        <v>0</v>
      </c>
      <c r="Q138" s="520">
        <f>INDEX('Financial Assets past due'!$K$114:$R$133,MATCH('Direct validations'!N138,'Financial Assets past due'!$K$114:$K$133,0),MATCH('Direct validations'!O138,'Financial Assets past due'!$K$117:$R$117,0))</f>
        <v>0</v>
      </c>
      <c r="R138" s="517" t="str">
        <f t="shared" si="45"/>
        <v>Pass</v>
      </c>
      <c r="S138" s="529" t="str">
        <f t="shared" si="46"/>
        <v>Pass</v>
      </c>
      <c r="T138" s="517" t="s">
        <v>16</v>
      </c>
      <c r="U138" s="517">
        <f t="shared" si="47"/>
        <v>0</v>
      </c>
      <c r="V138" s="529">
        <f t="shared" si="47"/>
        <v>0</v>
      </c>
    </row>
    <row r="139" spans="4:22" ht="14.5" x14ac:dyDescent="0.35">
      <c r="D139" s="532" t="s">
        <v>1</v>
      </c>
      <c r="E139" s="517" t="str">
        <f>'Exposure to credit risk'!$C$135</f>
        <v>Debt securities and other fixed income securities</v>
      </c>
      <c r="F139" s="517" t="str">
        <f>'Exposure to credit risk'!$K$131</f>
        <v>Total </v>
      </c>
      <c r="G139" s="519">
        <f>INDEX('Exposure to credit risk'!$B$130:$C$148,MATCH('Direct validations'!E139,'Exposure to credit risk'!$C$130:$C$148,0),1)</f>
        <v>2</v>
      </c>
      <c r="H139" s="519" t="str">
        <f>HLOOKUP(F139,'Exposure to credit risk'!$B$131:$K$132,2,FALSE)</f>
        <v>AW</v>
      </c>
      <c r="I139" s="520">
        <f>INDEX('Exposure to credit risk'!$B$130:$K$148,MATCH('Direct validations'!G139,'Exposure to credit risk'!$B$130:$B$148,0),MATCH('Direct validations'!H139,'Exposure to credit risk'!$B$132:$K$132,0))</f>
        <v>0</v>
      </c>
      <c r="J139" s="520">
        <f>INDEX('Exposure to credit risk'!$M$130:$V$148,MATCH('Direct validations'!G139,'Exposure to credit risk'!$M$130:$M$148,0),MATCH('Direct validations'!H139,'Exposure to credit risk'!$M$132:$V$132,0))</f>
        <v>0</v>
      </c>
      <c r="K139" s="528" t="s">
        <v>109</v>
      </c>
      <c r="L139" s="517" t="str">
        <f>'Financial Assets past due'!$C$142</f>
        <v>Debt securities and other fixed income securities</v>
      </c>
      <c r="M139" s="517" t="str">
        <f>'Financial Assets past due'!$I$137</f>
        <v>Total</v>
      </c>
      <c r="N139" s="519">
        <f>INDEX('Financial Assets past due'!$B$136:$C$155,MATCH('Direct validations'!L139,'Financial Assets past due'!$C$136:$C$155,0),1)</f>
        <v>2</v>
      </c>
      <c r="O139" s="519" t="str">
        <f>HLOOKUP(M139,'Financial Assets past due'!$B$137:$I$139,3,FALSE)</f>
        <v>AI</v>
      </c>
      <c r="P139" s="520">
        <f>INDEX('Financial Assets past due'!$B$136:$I$155,MATCH('Direct validations'!N139,'Financial Assets past due'!$B$136:$B$155,0),MATCH('Direct validations'!O139,'Financial Assets past due'!$B$139:$I$139,0))</f>
        <v>0</v>
      </c>
      <c r="Q139" s="520">
        <f>INDEX('Financial Assets past due'!$K$136:$R$155,MATCH('Direct validations'!N139,'Financial Assets past due'!$K$136:$K$155,0),MATCH('Direct validations'!O139,'Financial Assets past due'!$K$139:$R$139,0))</f>
        <v>0</v>
      </c>
      <c r="R139" s="517" t="str">
        <f t="shared" si="45"/>
        <v>Pass</v>
      </c>
      <c r="S139" s="529" t="str">
        <f t="shared" si="46"/>
        <v>Pass</v>
      </c>
      <c r="T139" s="517" t="s">
        <v>16</v>
      </c>
      <c r="U139" s="517">
        <f t="shared" si="47"/>
        <v>0</v>
      </c>
      <c r="V139" s="529">
        <f t="shared" si="47"/>
        <v>0</v>
      </c>
    </row>
    <row r="140" spans="4:22" ht="14.5" x14ac:dyDescent="0.35">
      <c r="D140" s="532" t="s">
        <v>1</v>
      </c>
      <c r="E140" s="517" t="str">
        <f>'Exposure to credit risk'!$C$156</f>
        <v>Debt securities and other fixed income securities</v>
      </c>
      <c r="F140" s="517" t="str">
        <f>'Exposure to credit risk'!$K$152</f>
        <v>Total </v>
      </c>
      <c r="G140" s="519">
        <f>INDEX('Exposure to credit risk'!$B$151:$C$169,MATCH('Direct validations'!E140,'Exposure to credit risk'!$C$151:$C$169,0),1)</f>
        <v>2</v>
      </c>
      <c r="H140" s="519" t="str">
        <f>HLOOKUP(F140,'Exposure to credit risk'!$B$152:$K$153,2,FALSE)</f>
        <v>AAD</v>
      </c>
      <c r="I140" s="520">
        <f>INDEX('Exposure to credit risk'!$B$151:$K$169,MATCH('Direct validations'!G140,'Exposure to credit risk'!$B$151:$B$169,0),MATCH('Direct validations'!H140,'Exposure to credit risk'!$B$153:$K$153,0))</f>
        <v>0</v>
      </c>
      <c r="J140" s="520">
        <f>INDEX('Exposure to credit risk'!$M$151:$V$169,MATCH('Direct validations'!G140,'Exposure to credit risk'!$M$151:$M$169,0),MATCH('Direct validations'!H140,'Exposure to credit risk'!$M$153:$V$153,0))</f>
        <v>0</v>
      </c>
      <c r="K140" s="528" t="s">
        <v>109</v>
      </c>
      <c r="L140" s="517" t="str">
        <f>'Financial Assets past due'!$C$164</f>
        <v>Debt securities and other fixed income securities</v>
      </c>
      <c r="M140" s="517" t="str">
        <f>'Financial Assets past due'!$I$159</f>
        <v>Total</v>
      </c>
      <c r="N140" s="519">
        <f>INDEX('Financial Assets past due'!$B$158:$C$177,MATCH('Direct validations'!L140,'Financial Assets past due'!$C$158:$C$177,0),1)</f>
        <v>2</v>
      </c>
      <c r="O140" s="519" t="str">
        <f>HLOOKUP(M140,'Financial Assets past due'!$B$159:$I$161,3,FALSE)</f>
        <v>AN</v>
      </c>
      <c r="P140" s="520">
        <f>INDEX('Financial Assets past due'!$B$158:$I$177,MATCH('Direct validations'!N140,'Financial Assets past due'!$B$158:$B$177,0),MATCH('Direct validations'!O140,'Financial Assets past due'!$B$161:$I$161,0))</f>
        <v>0</v>
      </c>
      <c r="Q140" s="520">
        <f>INDEX('Financial Assets past due'!$K$158:$R$177,MATCH('Direct validations'!N140,'Financial Assets past due'!$K$158:$K$177,0),MATCH('Direct validations'!O140,'Financial Assets past due'!$K$161:$R$161,0))</f>
        <v>0</v>
      </c>
      <c r="R140" s="517" t="str">
        <f t="shared" si="45"/>
        <v>Pass</v>
      </c>
      <c r="S140" s="529" t="str">
        <f t="shared" si="46"/>
        <v>Pass</v>
      </c>
      <c r="T140" s="517" t="s">
        <v>16</v>
      </c>
      <c r="U140" s="517">
        <f t="shared" si="47"/>
        <v>0</v>
      </c>
      <c r="V140" s="529">
        <f t="shared" si="47"/>
        <v>0</v>
      </c>
    </row>
    <row r="141" spans="4:22" x14ac:dyDescent="0.3">
      <c r="D141" s="525"/>
      <c r="I141" s="520"/>
      <c r="J141" s="520"/>
      <c r="P141" s="520"/>
      <c r="Q141" s="520"/>
      <c r="R141" s="517"/>
      <c r="S141" s="529"/>
      <c r="U141" s="517"/>
      <c r="V141" s="529"/>
    </row>
    <row r="142" spans="4:22" ht="14.5" x14ac:dyDescent="0.35">
      <c r="D142" s="532" t="s">
        <v>1</v>
      </c>
      <c r="E142" s="517" t="str">
        <f>'Exposure to credit risk'!$C$10</f>
        <v>Participation in investment pools</v>
      </c>
      <c r="F142" s="517" t="str">
        <f>'Exposure to credit risk'!$K$5</f>
        <v>Total </v>
      </c>
      <c r="G142" s="519">
        <f>INDEX('Exposure to credit risk'!$B$4:$C$22,MATCH('Direct validations'!E142,'Exposure to credit risk'!$C$4:$C$22,0),1)</f>
        <v>3</v>
      </c>
      <c r="H142" s="519" t="str">
        <f>HLOOKUP(F142,'Exposure to credit risk'!$B$5:$K$6,2,FALSE)</f>
        <v>G</v>
      </c>
      <c r="I142" s="520">
        <f>INDEX('Exposure to credit risk'!$B$4:$K$22,MATCH('Direct validations'!G142,'Exposure to credit risk'!$B$4:$B$22,0),MATCH('Direct validations'!H142,'Exposure to credit risk'!$B$6:$K$6,0))</f>
        <v>0</v>
      </c>
      <c r="J142" s="520">
        <f>INDEX('Exposure to credit risk'!$M$4:$V$22,MATCH('Direct validations'!G142,'Exposure to credit risk'!$M$4:$M$22,0),MATCH('Direct validations'!H142,'Exposure to credit risk'!$M$6:$V$6,0))</f>
        <v>0</v>
      </c>
      <c r="K142" s="528" t="s">
        <v>109</v>
      </c>
      <c r="L142" s="517" t="str">
        <f>'Financial Assets past due'!$C$11</f>
        <v>Participation in investment pools</v>
      </c>
      <c r="M142" s="517" t="str">
        <f>'Financial Assets past due'!$I$5</f>
        <v>Total</v>
      </c>
      <c r="N142" s="519">
        <f>INDEX('Financial Assets past due'!$B$4:$C$23,MATCH('Direct validations'!L142,'Financial Assets past due'!$C$4:$C$23,0),1)</f>
        <v>3</v>
      </c>
      <c r="O142" s="519" t="str">
        <f>HLOOKUP(M142,'Financial Assets past due'!$B$5:$I$7,3,FALSE)</f>
        <v>E</v>
      </c>
      <c r="P142" s="520">
        <f>INDEX('Financial Assets past due'!$B$4:$I$23,MATCH('Direct validations'!N142,'Financial Assets past due'!$B$4:$B$23,0),MATCH('Direct validations'!O142,'Financial Assets past due'!$B$7:$I$7,0))</f>
        <v>0</v>
      </c>
      <c r="Q142" s="520">
        <f>INDEX('Financial Assets past due'!$K$4:$R$23,MATCH('Direct validations'!N142,'Financial Assets past due'!$K$4:$K$23,0),MATCH('Direct validations'!O142,'Financial Assets past due'!$K$7:$R$7,0))</f>
        <v>0</v>
      </c>
      <c r="R142" s="517" t="str">
        <f t="shared" ref="R142:R149" si="48">IF($T142="No",IF(I142=P142,"Pass","Fail"),IF(I142+P142=0,"Pass","Fail"))</f>
        <v>Pass</v>
      </c>
      <c r="S142" s="529" t="str">
        <f t="shared" ref="S142:S149" si="49">IF($T142="No",IF(J142=Q142,"Pass","Fail"),IF(J142+Q142=0,"Pass","Fail"))</f>
        <v>Pass</v>
      </c>
      <c r="T142" s="517" t="s">
        <v>16</v>
      </c>
      <c r="U142" s="517">
        <f t="shared" ref="U142:V149" si="50">IF(R142="Pass",0,1)</f>
        <v>0</v>
      </c>
      <c r="V142" s="529">
        <f t="shared" si="50"/>
        <v>0</v>
      </c>
    </row>
    <row r="143" spans="4:22" ht="14.5" x14ac:dyDescent="0.35">
      <c r="D143" s="532" t="s">
        <v>1</v>
      </c>
      <c r="E143" s="517" t="str">
        <f>'Exposure to credit risk'!$C$31</f>
        <v>Participation in investment pools</v>
      </c>
      <c r="F143" s="517" t="str">
        <f>'Exposure to credit risk'!$K$26</f>
        <v>Total </v>
      </c>
      <c r="G143" s="519">
        <f>INDEX('Exposure to credit risk'!$B$25:$C$43,MATCH('Direct validations'!E143,'Exposure to credit risk'!$C$25:$C$43,0),1)</f>
        <v>3</v>
      </c>
      <c r="H143" s="519" t="str">
        <f>HLOOKUP(F143,'Exposure to credit risk'!$B$26:$K$27,2,FALSE)</f>
        <v>N</v>
      </c>
      <c r="I143" s="520">
        <f>INDEX('Exposure to credit risk'!$B$25:$K$43,MATCH('Direct validations'!G143,'Exposure to credit risk'!$B$25:$B$43,0),MATCH('Direct validations'!H143,'Exposure to credit risk'!$B$27:$K$27,0))</f>
        <v>0</v>
      </c>
      <c r="J143" s="520">
        <f>INDEX('Exposure to credit risk'!$M$25:$V$43,MATCH('Direct validations'!G143,'Exposure to credit risk'!$M$25:$M$43,0),MATCH('Direct validations'!H143,'Exposure to credit risk'!$M$27:$V$27,0))</f>
        <v>0</v>
      </c>
      <c r="K143" s="528" t="s">
        <v>109</v>
      </c>
      <c r="L143" s="517" t="str">
        <f>'Financial Assets past due'!$C$33</f>
        <v>Participation in investment pools</v>
      </c>
      <c r="M143" s="517" t="str">
        <f>'Financial Assets past due'!$I$27</f>
        <v>Total</v>
      </c>
      <c r="N143" s="519">
        <f>INDEX('Financial Assets past due'!$B$26:$C$45,MATCH('Direct validations'!L143,'Financial Assets past due'!$C$26:$C$45,0),1)</f>
        <v>3</v>
      </c>
      <c r="O143" s="519" t="str">
        <f>HLOOKUP(M143,'Financial Assets past due'!$B$27:$I$29,3,FALSE)</f>
        <v>J</v>
      </c>
      <c r="P143" s="520">
        <f>INDEX('Financial Assets past due'!$B$26:$I$45,MATCH('Direct validations'!N143,'Financial Assets past due'!$B$26:$B$45,0),MATCH('Direct validations'!O143,'Financial Assets past due'!$B$29:$I$29,0))</f>
        <v>0</v>
      </c>
      <c r="Q143" s="520">
        <f>INDEX('Financial Assets past due'!$K$26:$R$45,MATCH('Direct validations'!N143,'Financial Assets past due'!$K$26:$K$45,0),MATCH('Direct validations'!O143,'Financial Assets past due'!$K$29:$R$29,0))</f>
        <v>0</v>
      </c>
      <c r="R143" s="517" t="str">
        <f t="shared" si="48"/>
        <v>Pass</v>
      </c>
      <c r="S143" s="529" t="str">
        <f t="shared" si="49"/>
        <v>Pass</v>
      </c>
      <c r="T143" s="517" t="s">
        <v>16</v>
      </c>
      <c r="U143" s="517">
        <f t="shared" si="50"/>
        <v>0</v>
      </c>
      <c r="V143" s="529">
        <f t="shared" si="50"/>
        <v>0</v>
      </c>
    </row>
    <row r="144" spans="4:22" ht="14.5" x14ac:dyDescent="0.35">
      <c r="D144" s="532" t="s">
        <v>1</v>
      </c>
      <c r="E144" s="517" t="str">
        <f>'Exposure to credit risk'!$C$52</f>
        <v>Participation in investment pools</v>
      </c>
      <c r="F144" s="517" t="str">
        <f>'Exposure to credit risk'!$K$47</f>
        <v>Total </v>
      </c>
      <c r="G144" s="519">
        <f>INDEX('Exposure to credit risk'!$B$46:$C$64,MATCH('Direct validations'!E144,'Exposure to credit risk'!$C$46:$C$64,0),1)</f>
        <v>3</v>
      </c>
      <c r="H144" s="519" t="str">
        <f>HLOOKUP(F144,'Exposure to credit risk'!$B$47:$K$48,2,FALSE)</f>
        <v>U</v>
      </c>
      <c r="I144" s="520">
        <f>INDEX('Exposure to credit risk'!$B$46:$K$64,MATCH('Direct validations'!G144,'Exposure to credit risk'!$B$46:$B$64,0),MATCH('Direct validations'!H144,'Exposure to credit risk'!$B$48:$K$48,0))</f>
        <v>0</v>
      </c>
      <c r="J144" s="520">
        <f>INDEX('Exposure to credit risk'!$M$46:$V$64,MATCH('Direct validations'!G144,'Exposure to credit risk'!$M$46:$M$64,0),MATCH('Direct validations'!H144,'Exposure to credit risk'!$M$48:$V$48,0))</f>
        <v>0</v>
      </c>
      <c r="K144" s="528" t="s">
        <v>109</v>
      </c>
      <c r="L144" s="517" t="str">
        <f>'Financial Assets past due'!$C$55</f>
        <v>Participation in investment pools</v>
      </c>
      <c r="M144" s="517" t="str">
        <f>'Financial Assets past due'!$I$49</f>
        <v>Total</v>
      </c>
      <c r="N144" s="519">
        <f>INDEX('Financial Assets past due'!$B$48:$C$67,MATCH('Direct validations'!L144,'Financial Assets past due'!$C$48:$C$67,0),1)</f>
        <v>3</v>
      </c>
      <c r="O144" s="519" t="str">
        <f>HLOOKUP(M144,'Financial Assets past due'!$B$49:$I$51,3,FALSE)</f>
        <v>O</v>
      </c>
      <c r="P144" s="520">
        <f>INDEX('Financial Assets past due'!$B$48:$I$67,MATCH('Direct validations'!N144,'Financial Assets past due'!$B$48:$B$67,0),MATCH('Direct validations'!O144,'Financial Assets past due'!$B$51:$I$51,0))</f>
        <v>0</v>
      </c>
      <c r="Q144" s="520">
        <f>INDEX('Financial Assets past due'!$K$48:$R$67,MATCH('Direct validations'!N144,'Financial Assets past due'!$K$48:$K$67,0),MATCH('Direct validations'!O144,'Financial Assets past due'!$K$51:$R$51,0))</f>
        <v>0</v>
      </c>
      <c r="R144" s="517" t="str">
        <f t="shared" si="48"/>
        <v>Pass</v>
      </c>
      <c r="S144" s="529" t="str">
        <f t="shared" si="49"/>
        <v>Pass</v>
      </c>
      <c r="T144" s="517" t="s">
        <v>16</v>
      </c>
      <c r="U144" s="517">
        <f t="shared" si="50"/>
        <v>0</v>
      </c>
      <c r="V144" s="529">
        <f t="shared" si="50"/>
        <v>0</v>
      </c>
    </row>
    <row r="145" spans="4:22" ht="14.5" x14ac:dyDescent="0.35">
      <c r="D145" s="532" t="s">
        <v>1</v>
      </c>
      <c r="E145" s="517" t="str">
        <f>'Exposure to credit risk'!$C$73</f>
        <v>Participation in investment pools</v>
      </c>
      <c r="F145" s="517" t="str">
        <f>'Exposure to credit risk'!$K$68</f>
        <v>Total </v>
      </c>
      <c r="G145" s="519">
        <f>INDEX('Exposure to credit risk'!$B$67:$C$85,MATCH('Direct validations'!E145,'Exposure to credit risk'!$C$67:$C$85,0),1)</f>
        <v>3</v>
      </c>
      <c r="H145" s="519" t="str">
        <f>HLOOKUP(F145,'Exposure to credit risk'!$B$68:$K$69,2,FALSE)</f>
        <v>AB</v>
      </c>
      <c r="I145" s="520">
        <f>INDEX('Exposure to credit risk'!$B$67:$K$85,MATCH('Direct validations'!G145,'Exposure to credit risk'!$B$67:$B$85,0),MATCH('Direct validations'!H145,'Exposure to credit risk'!$B$69:$K$69,0))</f>
        <v>0</v>
      </c>
      <c r="J145" s="520">
        <f>INDEX('Exposure to credit risk'!$M$67:$V$85,MATCH('Direct validations'!G145,'Exposure to credit risk'!$M$67:$M$85,0),MATCH('Direct validations'!H145,'Exposure to credit risk'!$M$69:$V$69,0))</f>
        <v>0</v>
      </c>
      <c r="K145" s="528" t="s">
        <v>109</v>
      </c>
      <c r="L145" s="517" t="str">
        <f>'Financial Assets past due'!$C$77</f>
        <v>Participation in investment pools</v>
      </c>
      <c r="M145" s="517" t="str">
        <f>'Financial Assets past due'!$I$71</f>
        <v>Total</v>
      </c>
      <c r="N145" s="519">
        <f>INDEX('Financial Assets past due'!$B$70:$C$89,MATCH('Direct validations'!L145,'Financial Assets past due'!$C$70:$C$89,0),1)</f>
        <v>3</v>
      </c>
      <c r="O145" s="519" t="str">
        <f>HLOOKUP(M145,'Financial Assets past due'!$B$71:$I$73,3,FALSE)</f>
        <v>T</v>
      </c>
      <c r="P145" s="520">
        <f>INDEX('Financial Assets past due'!$B$70:$I$89,MATCH('Direct validations'!N145,'Financial Assets past due'!$B$70:$B$89,0),MATCH('Direct validations'!O145,'Financial Assets past due'!$B$73:$I$73,0))</f>
        <v>0</v>
      </c>
      <c r="Q145" s="520">
        <f>INDEX('Financial Assets past due'!$K$70:$R$89,MATCH('Direct validations'!N145,'Financial Assets past due'!$K$70:$K$89,0),MATCH('Direct validations'!O145,'Financial Assets past due'!$K$73:$R$73,0))</f>
        <v>0</v>
      </c>
      <c r="R145" s="517" t="str">
        <f t="shared" si="48"/>
        <v>Pass</v>
      </c>
      <c r="S145" s="529" t="str">
        <f t="shared" si="49"/>
        <v>Pass</v>
      </c>
      <c r="T145" s="517" t="s">
        <v>16</v>
      </c>
      <c r="U145" s="517">
        <f t="shared" si="50"/>
        <v>0</v>
      </c>
      <c r="V145" s="529">
        <f t="shared" si="50"/>
        <v>0</v>
      </c>
    </row>
    <row r="146" spans="4:22" ht="14.5" x14ac:dyDescent="0.35">
      <c r="D146" s="532" t="s">
        <v>1</v>
      </c>
      <c r="E146" s="517" t="str">
        <f>'Exposure to credit risk'!$C$94</f>
        <v>Participation in investment pools</v>
      </c>
      <c r="F146" s="517" t="str">
        <f>'Exposure to credit risk'!$K$89</f>
        <v>Total </v>
      </c>
      <c r="G146" s="519">
        <f>INDEX('Exposure to credit risk'!$B$88:$C$106,MATCH('Direct validations'!E146,'Exposure to credit risk'!$C$88:$C$106,0),1)</f>
        <v>3</v>
      </c>
      <c r="H146" s="519" t="str">
        <f>HLOOKUP(F146,'Exposure to credit risk'!$B$89:$K$90,2,FALSE)</f>
        <v>AI</v>
      </c>
      <c r="I146" s="520">
        <f>INDEX('Exposure to credit risk'!$B$88:$K$106,MATCH('Direct validations'!G146,'Exposure to credit risk'!$B$88:$B$106,0),MATCH('Direct validations'!H146,'Exposure to credit risk'!$B$90:$K$90,0))</f>
        <v>0</v>
      </c>
      <c r="J146" s="520">
        <f>INDEX('Exposure to credit risk'!$M$88:$V$106,MATCH('Direct validations'!G146,'Exposure to credit risk'!$M$88:$M$106,0),MATCH('Direct validations'!H146,'Exposure to credit risk'!$M$90:$V$90,0))</f>
        <v>0</v>
      </c>
      <c r="K146" s="528" t="s">
        <v>109</v>
      </c>
      <c r="L146" s="517" t="str">
        <f>'Financial Assets past due'!$C$99</f>
        <v>Participation in investment pools</v>
      </c>
      <c r="M146" s="517" t="str">
        <f>'Financial Assets past due'!$I$93</f>
        <v>Total</v>
      </c>
      <c r="N146" s="519">
        <f>INDEX('Financial Assets past due'!$B$92:$C$111,MATCH('Direct validations'!L146,'Financial Assets past due'!$C$92:$C$111,0),1)</f>
        <v>3</v>
      </c>
      <c r="O146" s="519" t="str">
        <f>HLOOKUP(M146,'Financial Assets past due'!$B$93:$I$95,3,FALSE)</f>
        <v>Y</v>
      </c>
      <c r="P146" s="520">
        <f>INDEX('Financial Assets past due'!$B$92:$I$111,MATCH('Direct validations'!N146,'Financial Assets past due'!$B$92:$B$111,0),MATCH('Direct validations'!O146,'Financial Assets past due'!$B$95:$I$95,0))</f>
        <v>0</v>
      </c>
      <c r="Q146" s="520">
        <f>INDEX('Financial Assets past due'!$K$92:$R$111,MATCH('Direct validations'!N146,'Financial Assets past due'!$K$92:$K$111,0),MATCH('Direct validations'!O146,'Financial Assets past due'!$K$95:$R$95,0))</f>
        <v>0</v>
      </c>
      <c r="R146" s="517" t="str">
        <f t="shared" si="48"/>
        <v>Pass</v>
      </c>
      <c r="S146" s="529" t="str">
        <f t="shared" si="49"/>
        <v>Pass</v>
      </c>
      <c r="T146" s="517" t="s">
        <v>16</v>
      </c>
      <c r="U146" s="517">
        <f t="shared" si="50"/>
        <v>0</v>
      </c>
      <c r="V146" s="529">
        <f t="shared" si="50"/>
        <v>0</v>
      </c>
    </row>
    <row r="147" spans="4:22" ht="14.5" x14ac:dyDescent="0.35">
      <c r="D147" s="532" t="s">
        <v>1</v>
      </c>
      <c r="E147" s="517" t="str">
        <f>'Exposure to credit risk'!$C$115</f>
        <v>Participation in investment pools</v>
      </c>
      <c r="F147" s="517" t="str">
        <f>'Exposure to credit risk'!$K$110</f>
        <v>Total </v>
      </c>
      <c r="G147" s="519">
        <f>INDEX('Exposure to credit risk'!$B$109:$C$127,MATCH('Direct validations'!E147,'Exposure to credit risk'!$C$109:$C$127,0),1)</f>
        <v>3</v>
      </c>
      <c r="H147" s="519" t="str">
        <f>HLOOKUP(F147,'Exposure to credit risk'!$B$110:$K$111,2,FALSE)</f>
        <v>AP</v>
      </c>
      <c r="I147" s="520">
        <f>INDEX('Exposure to credit risk'!$B$109:$K$127,MATCH('Direct validations'!G147,'Exposure to credit risk'!$B$109:$B$127,0),MATCH('Direct validations'!H147,'Exposure to credit risk'!$B$111:$K$111,0))</f>
        <v>0</v>
      </c>
      <c r="J147" s="520">
        <f>INDEX('Exposure to credit risk'!$M$109:$V$127,MATCH('Direct validations'!G147,'Exposure to credit risk'!$M$109:$M$127,0),MATCH('Direct validations'!H147,'Exposure to credit risk'!$M$111:$V$111,0))</f>
        <v>0</v>
      </c>
      <c r="K147" s="528" t="s">
        <v>109</v>
      </c>
      <c r="L147" s="517" t="str">
        <f>'Financial Assets past due'!$C$121</f>
        <v>Participation in investment pools</v>
      </c>
      <c r="M147" s="517" t="str">
        <f>'Financial Assets past due'!$I$115</f>
        <v>Total</v>
      </c>
      <c r="N147" s="519">
        <f>INDEX('Financial Assets past due'!$B$114:$C$133,MATCH('Direct validations'!L147,'Financial Assets past due'!$C$114:$C$133,0),1)</f>
        <v>3</v>
      </c>
      <c r="O147" s="519" t="str">
        <f>HLOOKUP(M147,'Financial Assets past due'!$B$115:$I$117,3,FALSE)</f>
        <v>AD</v>
      </c>
      <c r="P147" s="520">
        <f>INDEX('Financial Assets past due'!$B$114:$I$133,MATCH('Direct validations'!N147,'Financial Assets past due'!$B$114:$B$133,0),MATCH('Direct validations'!O147,'Financial Assets past due'!$B$117:$I$117,0))</f>
        <v>0</v>
      </c>
      <c r="Q147" s="520">
        <f>INDEX('Financial Assets past due'!$K$114:$R$133,MATCH('Direct validations'!N147,'Financial Assets past due'!$K$114:$K$133,0),MATCH('Direct validations'!O147,'Financial Assets past due'!$K$117:$R$117,0))</f>
        <v>0</v>
      </c>
      <c r="R147" s="517" t="str">
        <f t="shared" si="48"/>
        <v>Pass</v>
      </c>
      <c r="S147" s="529" t="str">
        <f t="shared" si="49"/>
        <v>Pass</v>
      </c>
      <c r="T147" s="517" t="s">
        <v>16</v>
      </c>
      <c r="U147" s="517">
        <f t="shared" si="50"/>
        <v>0</v>
      </c>
      <c r="V147" s="529">
        <f t="shared" si="50"/>
        <v>0</v>
      </c>
    </row>
    <row r="148" spans="4:22" ht="14.5" x14ac:dyDescent="0.35">
      <c r="D148" s="532" t="s">
        <v>1</v>
      </c>
      <c r="E148" s="517" t="str">
        <f>'Exposure to credit risk'!$C$136</f>
        <v>Participation in investment pools</v>
      </c>
      <c r="F148" s="517" t="str">
        <f>'Exposure to credit risk'!$K$131</f>
        <v>Total </v>
      </c>
      <c r="G148" s="519">
        <f>INDEX('Exposure to credit risk'!$B$130:$C$148,MATCH('Direct validations'!E148,'Exposure to credit risk'!$C$130:$C$148,0),1)</f>
        <v>3</v>
      </c>
      <c r="H148" s="519" t="str">
        <f>HLOOKUP(F148,'Exposure to credit risk'!$B$131:$K$132,2,FALSE)</f>
        <v>AW</v>
      </c>
      <c r="I148" s="520">
        <f>INDEX('Exposure to credit risk'!$B$130:$K$148,MATCH('Direct validations'!G148,'Exposure to credit risk'!$B$130:$B$148,0),MATCH('Direct validations'!H148,'Exposure to credit risk'!$B$132:$K$132,0))</f>
        <v>0</v>
      </c>
      <c r="J148" s="520">
        <f>INDEX('Exposure to credit risk'!$M$130:$V$148,MATCH('Direct validations'!G148,'Exposure to credit risk'!$M$130:$M$148,0),MATCH('Direct validations'!H148,'Exposure to credit risk'!$M$132:$V$132,0))</f>
        <v>0</v>
      </c>
      <c r="K148" s="528" t="s">
        <v>109</v>
      </c>
      <c r="L148" s="517" t="str">
        <f>'Financial Assets past due'!$C$143</f>
        <v>Participation in investment pools</v>
      </c>
      <c r="M148" s="517" t="str">
        <f>'Financial Assets past due'!$I$137</f>
        <v>Total</v>
      </c>
      <c r="N148" s="519">
        <f>INDEX('Financial Assets past due'!$B$136:$C$155,MATCH('Direct validations'!L148,'Financial Assets past due'!$C$136:$C$155,0),1)</f>
        <v>3</v>
      </c>
      <c r="O148" s="519" t="str">
        <f>HLOOKUP(M148,'Financial Assets past due'!$B$137:$I$139,3,FALSE)</f>
        <v>AI</v>
      </c>
      <c r="P148" s="520">
        <f>INDEX('Financial Assets past due'!$B$136:$I$155,MATCH('Direct validations'!N148,'Financial Assets past due'!$B$136:$B$155,0),MATCH('Direct validations'!O148,'Financial Assets past due'!$B$139:$I$139,0))</f>
        <v>0</v>
      </c>
      <c r="Q148" s="520">
        <f>INDEX('Financial Assets past due'!$K$136:$R$155,MATCH('Direct validations'!N148,'Financial Assets past due'!$K$136:$K$155,0),MATCH('Direct validations'!O148,'Financial Assets past due'!$K$139:$R$139,0))</f>
        <v>0</v>
      </c>
      <c r="R148" s="517" t="str">
        <f t="shared" si="48"/>
        <v>Pass</v>
      </c>
      <c r="S148" s="529" t="str">
        <f t="shared" si="49"/>
        <v>Pass</v>
      </c>
      <c r="T148" s="517" t="s">
        <v>16</v>
      </c>
      <c r="U148" s="517">
        <f t="shared" si="50"/>
        <v>0</v>
      </c>
      <c r="V148" s="529">
        <f t="shared" si="50"/>
        <v>0</v>
      </c>
    </row>
    <row r="149" spans="4:22" ht="14.5" x14ac:dyDescent="0.35">
      <c r="D149" s="532" t="s">
        <v>1</v>
      </c>
      <c r="E149" s="517" t="str">
        <f>'Exposure to credit risk'!$C$157</f>
        <v>Participation in investment pools</v>
      </c>
      <c r="F149" s="517" t="str">
        <f>'Exposure to credit risk'!$K$152</f>
        <v>Total </v>
      </c>
      <c r="G149" s="519">
        <f>INDEX('Exposure to credit risk'!$B$151:$C$169,MATCH('Direct validations'!E149,'Exposure to credit risk'!$C$151:$C$169,0),1)</f>
        <v>3</v>
      </c>
      <c r="H149" s="519" t="str">
        <f>HLOOKUP(F149,'Exposure to credit risk'!$B$152:$K$153,2,FALSE)</f>
        <v>AAD</v>
      </c>
      <c r="I149" s="520">
        <f>INDEX('Exposure to credit risk'!$B$151:$K$169,MATCH('Direct validations'!G149,'Exposure to credit risk'!$B$151:$B$169,0),MATCH('Direct validations'!H149,'Exposure to credit risk'!$B$153:$K$153,0))</f>
        <v>0</v>
      </c>
      <c r="J149" s="520">
        <f>INDEX('Exposure to credit risk'!$M$151:$V$169,MATCH('Direct validations'!G149,'Exposure to credit risk'!$M$151:$M$169,0),MATCH('Direct validations'!H149,'Exposure to credit risk'!$M$153:$V$153,0))</f>
        <v>0</v>
      </c>
      <c r="K149" s="528" t="s">
        <v>109</v>
      </c>
      <c r="L149" s="517" t="str">
        <f>'Financial Assets past due'!$C$165</f>
        <v>Participation in investment pools</v>
      </c>
      <c r="M149" s="517" t="str">
        <f>'Financial Assets past due'!$I$159</f>
        <v>Total</v>
      </c>
      <c r="N149" s="519">
        <f>INDEX('Financial Assets past due'!$B$158:$C$177,MATCH('Direct validations'!L149,'Financial Assets past due'!$C$158:$C$177,0),1)</f>
        <v>3</v>
      </c>
      <c r="O149" s="519" t="str">
        <f>HLOOKUP(M149,'Financial Assets past due'!$B$159:$I$161,3,FALSE)</f>
        <v>AN</v>
      </c>
      <c r="P149" s="520">
        <f>INDEX('Financial Assets past due'!$B$158:$I$177,MATCH('Direct validations'!N149,'Financial Assets past due'!$B$158:$B$177,0),MATCH('Direct validations'!O149,'Financial Assets past due'!$B$161:$I$161,0))</f>
        <v>0</v>
      </c>
      <c r="Q149" s="520">
        <f>INDEX('Financial Assets past due'!$K$158:$R$177,MATCH('Direct validations'!N149,'Financial Assets past due'!$K$158:$K$177,0),MATCH('Direct validations'!O149,'Financial Assets past due'!$K$161:$R$161,0))</f>
        <v>0</v>
      </c>
      <c r="R149" s="517" t="str">
        <f t="shared" si="48"/>
        <v>Pass</v>
      </c>
      <c r="S149" s="529" t="str">
        <f t="shared" si="49"/>
        <v>Pass</v>
      </c>
      <c r="T149" s="517" t="s">
        <v>16</v>
      </c>
      <c r="U149" s="517">
        <f t="shared" si="50"/>
        <v>0</v>
      </c>
      <c r="V149" s="529">
        <f t="shared" si="50"/>
        <v>0</v>
      </c>
    </row>
    <row r="150" spans="4:22" x14ac:dyDescent="0.3">
      <c r="D150" s="525"/>
      <c r="I150" s="520"/>
      <c r="J150" s="520"/>
      <c r="P150" s="520"/>
      <c r="Q150" s="520"/>
      <c r="R150" s="517"/>
      <c r="S150" s="529"/>
      <c r="U150" s="517"/>
      <c r="V150" s="529"/>
    </row>
    <row r="151" spans="4:22" ht="14.5" x14ac:dyDescent="0.35">
      <c r="D151" s="532" t="s">
        <v>1</v>
      </c>
      <c r="E151" s="517" t="str">
        <f>'Exposure to credit risk'!$C$11</f>
        <v>Loans secured by mortgages</v>
      </c>
      <c r="F151" s="517" t="str">
        <f>'Exposure to credit risk'!$K$5</f>
        <v>Total </v>
      </c>
      <c r="G151" s="519">
        <f>INDEX('Exposure to credit risk'!$B$4:$C$22,MATCH('Direct validations'!E151,'Exposure to credit risk'!$C$4:$C$22,0),1)</f>
        <v>4</v>
      </c>
      <c r="H151" s="519" t="str">
        <f>HLOOKUP(F151,'Exposure to credit risk'!$B$5:$K$6,2,FALSE)</f>
        <v>G</v>
      </c>
      <c r="I151" s="520">
        <f>INDEX('Exposure to credit risk'!$B$4:$K$22,MATCH('Direct validations'!G151,'Exposure to credit risk'!$B$4:$B$22,0),MATCH('Direct validations'!H151,'Exposure to credit risk'!$B$6:$K$6,0))</f>
        <v>0</v>
      </c>
      <c r="J151" s="520">
        <f>INDEX('Exposure to credit risk'!$M$4:$V$22,MATCH('Direct validations'!G151,'Exposure to credit risk'!$M$4:$M$22,0),MATCH('Direct validations'!H151,'Exposure to credit risk'!$M$6:$V$6,0))</f>
        <v>0</v>
      </c>
      <c r="K151" s="528" t="s">
        <v>109</v>
      </c>
      <c r="L151" s="517" t="str">
        <f>'Financial Assets past due'!$C$12</f>
        <v>Loans secured by mortgages</v>
      </c>
      <c r="M151" s="517" t="str">
        <f>'Financial Assets past due'!$I$5</f>
        <v>Total</v>
      </c>
      <c r="N151" s="519">
        <f>INDEX('Financial Assets past due'!$B$4:$C$23,MATCH('Direct validations'!L151,'Financial Assets past due'!$C$4:$C$23,0),1)</f>
        <v>4</v>
      </c>
      <c r="O151" s="519" t="str">
        <f>HLOOKUP(M151,'Financial Assets past due'!$B$5:$I$7,3,FALSE)</f>
        <v>E</v>
      </c>
      <c r="P151" s="520">
        <f>INDEX('Financial Assets past due'!$B$4:$I$23,MATCH('Direct validations'!N151,'Financial Assets past due'!$B$4:$B$23,0),MATCH('Direct validations'!O151,'Financial Assets past due'!$B$7:$I$7,0))</f>
        <v>0</v>
      </c>
      <c r="Q151" s="520">
        <f>INDEX('Financial Assets past due'!$K$4:$R$23,MATCH('Direct validations'!N151,'Financial Assets past due'!$K$4:$K$23,0),MATCH('Direct validations'!O151,'Financial Assets past due'!$K$7:$R$7,0))</f>
        <v>0</v>
      </c>
      <c r="R151" s="517" t="str">
        <f t="shared" ref="R151:R158" si="51">IF($T151="No",IF(I151=P151,"Pass","Fail"),IF(I151+P151=0,"Pass","Fail"))</f>
        <v>Pass</v>
      </c>
      <c r="S151" s="529" t="str">
        <f t="shared" ref="S151:S158" si="52">IF($T151="No",IF(J151=Q151,"Pass","Fail"),IF(J151+Q151=0,"Pass","Fail"))</f>
        <v>Pass</v>
      </c>
      <c r="T151" s="517" t="s">
        <v>16</v>
      </c>
      <c r="U151" s="517">
        <f t="shared" ref="U151:V158" si="53">IF(R151="Pass",0,1)</f>
        <v>0</v>
      </c>
      <c r="V151" s="529">
        <f t="shared" si="53"/>
        <v>0</v>
      </c>
    </row>
    <row r="152" spans="4:22" ht="14.5" x14ac:dyDescent="0.35">
      <c r="D152" s="532" t="s">
        <v>1</v>
      </c>
      <c r="E152" s="517" t="str">
        <f>'Exposure to credit risk'!$C$32</f>
        <v>Loans secured by mortgages</v>
      </c>
      <c r="F152" s="517" t="str">
        <f>'Exposure to credit risk'!$K$26</f>
        <v>Total </v>
      </c>
      <c r="G152" s="519">
        <f>INDEX('Exposure to credit risk'!$B$25:$C$43,MATCH('Direct validations'!E152,'Exposure to credit risk'!$C$25:$C$43,0),1)</f>
        <v>4</v>
      </c>
      <c r="H152" s="519" t="str">
        <f>HLOOKUP(F152,'Exposure to credit risk'!$B$26:$K$27,2,FALSE)</f>
        <v>N</v>
      </c>
      <c r="I152" s="520">
        <f>INDEX('Exposure to credit risk'!$B$25:$K$43,MATCH('Direct validations'!G152,'Exposure to credit risk'!$B$25:$B$43,0),MATCH('Direct validations'!H152,'Exposure to credit risk'!$B$27:$K$27,0))</f>
        <v>0</v>
      </c>
      <c r="J152" s="520">
        <f>INDEX('Exposure to credit risk'!$M$25:$V$43,MATCH('Direct validations'!G152,'Exposure to credit risk'!$M$25:$M$43,0),MATCH('Direct validations'!H152,'Exposure to credit risk'!$M$27:$V$27,0))</f>
        <v>0</v>
      </c>
      <c r="K152" s="528" t="s">
        <v>109</v>
      </c>
      <c r="L152" s="517" t="str">
        <f>'Financial Assets past due'!$C$34</f>
        <v>Loans secured by mortgages</v>
      </c>
      <c r="M152" s="517" t="str">
        <f>'Financial Assets past due'!$I$27</f>
        <v>Total</v>
      </c>
      <c r="N152" s="519">
        <f>INDEX('Financial Assets past due'!$B$26:$C$45,MATCH('Direct validations'!L152,'Financial Assets past due'!$C$26:$C$45,0),1)</f>
        <v>4</v>
      </c>
      <c r="O152" s="519" t="str">
        <f>HLOOKUP(M152,'Financial Assets past due'!$B$27:$I$29,3,FALSE)</f>
        <v>J</v>
      </c>
      <c r="P152" s="520">
        <f>INDEX('Financial Assets past due'!$B$26:$I$45,MATCH('Direct validations'!N152,'Financial Assets past due'!$B$26:$B$45,0),MATCH('Direct validations'!O152,'Financial Assets past due'!$B$29:$I$29,0))</f>
        <v>0</v>
      </c>
      <c r="Q152" s="520">
        <f>INDEX('Financial Assets past due'!$K$26:$R$45,MATCH('Direct validations'!N152,'Financial Assets past due'!$K$26:$K$45,0),MATCH('Direct validations'!O152,'Financial Assets past due'!$K$29:$R$29,0))</f>
        <v>0</v>
      </c>
      <c r="R152" s="517" t="str">
        <f t="shared" si="51"/>
        <v>Pass</v>
      </c>
      <c r="S152" s="529" t="str">
        <f t="shared" si="52"/>
        <v>Pass</v>
      </c>
      <c r="T152" s="517" t="s">
        <v>16</v>
      </c>
      <c r="U152" s="517">
        <f t="shared" si="53"/>
        <v>0</v>
      </c>
      <c r="V152" s="529">
        <f t="shared" si="53"/>
        <v>0</v>
      </c>
    </row>
    <row r="153" spans="4:22" ht="14.5" x14ac:dyDescent="0.35">
      <c r="D153" s="532" t="s">
        <v>1</v>
      </c>
      <c r="E153" s="517" t="str">
        <f>'Exposure to credit risk'!$C$53</f>
        <v>Loans secured by mortgages</v>
      </c>
      <c r="F153" s="517" t="str">
        <f>'Exposure to credit risk'!$K$47</f>
        <v>Total </v>
      </c>
      <c r="G153" s="519">
        <f>INDEX('Exposure to credit risk'!$B$46:$C$64,MATCH('Direct validations'!E153,'Exposure to credit risk'!$C$46:$C$64,0),1)</f>
        <v>4</v>
      </c>
      <c r="H153" s="519" t="str">
        <f>HLOOKUP(F153,'Exposure to credit risk'!$B$47:$K$48,2,FALSE)</f>
        <v>U</v>
      </c>
      <c r="I153" s="520">
        <f>INDEX('Exposure to credit risk'!$B$46:$K$64,MATCH('Direct validations'!G153,'Exposure to credit risk'!$B$46:$B$64,0),MATCH('Direct validations'!H153,'Exposure to credit risk'!$B$48:$K$48,0))</f>
        <v>0</v>
      </c>
      <c r="J153" s="520">
        <f>INDEX('Exposure to credit risk'!$M$46:$V$64,MATCH('Direct validations'!G153,'Exposure to credit risk'!$M$46:$M$64,0),MATCH('Direct validations'!H153,'Exposure to credit risk'!$M$48:$V$48,0))</f>
        <v>0</v>
      </c>
      <c r="K153" s="528" t="s">
        <v>109</v>
      </c>
      <c r="L153" s="517" t="str">
        <f>'Financial Assets past due'!$C$56</f>
        <v>Loans secured by mortgages</v>
      </c>
      <c r="M153" s="517" t="str">
        <f>'Financial Assets past due'!$I$49</f>
        <v>Total</v>
      </c>
      <c r="N153" s="519">
        <f>INDEX('Financial Assets past due'!$B$48:$C$67,MATCH('Direct validations'!L153,'Financial Assets past due'!$C$48:$C$67,0),1)</f>
        <v>4</v>
      </c>
      <c r="O153" s="519" t="str">
        <f>HLOOKUP(M153,'Financial Assets past due'!$B$49:$I$51,3,FALSE)</f>
        <v>O</v>
      </c>
      <c r="P153" s="520">
        <f>INDEX('Financial Assets past due'!$B$48:$I$67,MATCH('Direct validations'!N153,'Financial Assets past due'!$B$48:$B$67,0),MATCH('Direct validations'!O153,'Financial Assets past due'!$B$51:$I$51,0))</f>
        <v>0</v>
      </c>
      <c r="Q153" s="520">
        <f>INDEX('Financial Assets past due'!$K$48:$R$67,MATCH('Direct validations'!N153,'Financial Assets past due'!$K$48:$K$67,0),MATCH('Direct validations'!O153,'Financial Assets past due'!$K$51:$R$51,0))</f>
        <v>0</v>
      </c>
      <c r="R153" s="517" t="str">
        <f t="shared" si="51"/>
        <v>Pass</v>
      </c>
      <c r="S153" s="529" t="str">
        <f t="shared" si="52"/>
        <v>Pass</v>
      </c>
      <c r="T153" s="517" t="s">
        <v>16</v>
      </c>
      <c r="U153" s="517">
        <f t="shared" si="53"/>
        <v>0</v>
      </c>
      <c r="V153" s="529">
        <f t="shared" si="53"/>
        <v>0</v>
      </c>
    </row>
    <row r="154" spans="4:22" ht="14.5" x14ac:dyDescent="0.35">
      <c r="D154" s="532" t="s">
        <v>1</v>
      </c>
      <c r="E154" s="517" t="str">
        <f>'Exposure to credit risk'!$C$74</f>
        <v>Loans secured by mortgages</v>
      </c>
      <c r="F154" s="517" t="str">
        <f>'Exposure to credit risk'!$K$68</f>
        <v>Total </v>
      </c>
      <c r="G154" s="519">
        <f>INDEX('Exposure to credit risk'!$B$67:$C$85,MATCH('Direct validations'!E154,'Exposure to credit risk'!$C$67:$C$85,0),1)</f>
        <v>4</v>
      </c>
      <c r="H154" s="519" t="str">
        <f>HLOOKUP(F154,'Exposure to credit risk'!$B$68:$K$69,2,FALSE)</f>
        <v>AB</v>
      </c>
      <c r="I154" s="520">
        <f>INDEX('Exposure to credit risk'!$B$67:$K$85,MATCH('Direct validations'!G154,'Exposure to credit risk'!$B$67:$B$85,0),MATCH('Direct validations'!H154,'Exposure to credit risk'!$B$69:$K$69,0))</f>
        <v>0</v>
      </c>
      <c r="J154" s="520">
        <f>INDEX('Exposure to credit risk'!$M$67:$V$85,MATCH('Direct validations'!G154,'Exposure to credit risk'!$M$67:$M$85,0),MATCH('Direct validations'!H154,'Exposure to credit risk'!$M$69:$V$69,0))</f>
        <v>0</v>
      </c>
      <c r="K154" s="528" t="s">
        <v>109</v>
      </c>
      <c r="L154" s="517" t="str">
        <f>'Financial Assets past due'!$C$78</f>
        <v>Loans secured by mortgages</v>
      </c>
      <c r="M154" s="517" t="str">
        <f>'Financial Assets past due'!$I$71</f>
        <v>Total</v>
      </c>
      <c r="N154" s="519">
        <f>INDEX('Financial Assets past due'!$B$70:$C$89,MATCH('Direct validations'!L154,'Financial Assets past due'!$C$70:$C$89,0),1)</f>
        <v>4</v>
      </c>
      <c r="O154" s="519" t="str">
        <f>HLOOKUP(M154,'Financial Assets past due'!$B$71:$I$73,3,FALSE)</f>
        <v>T</v>
      </c>
      <c r="P154" s="520">
        <f>INDEX('Financial Assets past due'!$B$70:$I$89,MATCH('Direct validations'!N154,'Financial Assets past due'!$B$70:$B$89,0),MATCH('Direct validations'!O154,'Financial Assets past due'!$B$73:$I$73,0))</f>
        <v>0</v>
      </c>
      <c r="Q154" s="520">
        <f>INDEX('Financial Assets past due'!$K$70:$R$89,MATCH('Direct validations'!N154,'Financial Assets past due'!$K$70:$K$89,0),MATCH('Direct validations'!O154,'Financial Assets past due'!$K$73:$R$73,0))</f>
        <v>0</v>
      </c>
      <c r="R154" s="517" t="str">
        <f t="shared" si="51"/>
        <v>Pass</v>
      </c>
      <c r="S154" s="529" t="str">
        <f t="shared" si="52"/>
        <v>Pass</v>
      </c>
      <c r="T154" s="517" t="s">
        <v>16</v>
      </c>
      <c r="U154" s="517">
        <f t="shared" si="53"/>
        <v>0</v>
      </c>
      <c r="V154" s="529">
        <f t="shared" si="53"/>
        <v>0</v>
      </c>
    </row>
    <row r="155" spans="4:22" ht="14.5" x14ac:dyDescent="0.35">
      <c r="D155" s="532" t="s">
        <v>1</v>
      </c>
      <c r="E155" s="517" t="str">
        <f>'Exposure to credit risk'!$C$95</f>
        <v>Loans secured by mortgages</v>
      </c>
      <c r="F155" s="517" t="str">
        <f>'Exposure to credit risk'!$K$89</f>
        <v>Total </v>
      </c>
      <c r="G155" s="519">
        <f>INDEX('Exposure to credit risk'!$B$88:$C$106,MATCH('Direct validations'!E155,'Exposure to credit risk'!$C$88:$C$106,0),1)</f>
        <v>4</v>
      </c>
      <c r="H155" s="519" t="str">
        <f>HLOOKUP(F155,'Exposure to credit risk'!$B$89:$K$90,2,FALSE)</f>
        <v>AI</v>
      </c>
      <c r="I155" s="520">
        <f>INDEX('Exposure to credit risk'!$B$88:$K$106,MATCH('Direct validations'!G155,'Exposure to credit risk'!$B$88:$B$106,0),MATCH('Direct validations'!H155,'Exposure to credit risk'!$B$90:$K$90,0))</f>
        <v>0</v>
      </c>
      <c r="J155" s="520">
        <f>INDEX('Exposure to credit risk'!$M$88:$V$106,MATCH('Direct validations'!G155,'Exposure to credit risk'!$M$88:$M$106,0),MATCH('Direct validations'!H155,'Exposure to credit risk'!$M$90:$V$90,0))</f>
        <v>0</v>
      </c>
      <c r="K155" s="528" t="s">
        <v>109</v>
      </c>
      <c r="L155" s="517" t="str">
        <f>'Financial Assets past due'!$C$100</f>
        <v>Loans secured by mortgages</v>
      </c>
      <c r="M155" s="517" t="str">
        <f>'Financial Assets past due'!$I$93</f>
        <v>Total</v>
      </c>
      <c r="N155" s="519">
        <f>INDEX('Financial Assets past due'!$B$92:$C$111,MATCH('Direct validations'!L155,'Financial Assets past due'!$C$92:$C$111,0),1)</f>
        <v>4</v>
      </c>
      <c r="O155" s="519" t="str">
        <f>HLOOKUP(M155,'Financial Assets past due'!$B$93:$I$95,3,FALSE)</f>
        <v>Y</v>
      </c>
      <c r="P155" s="520">
        <f>INDEX('Financial Assets past due'!$B$92:$I$111,MATCH('Direct validations'!N155,'Financial Assets past due'!$B$92:$B$111,0),MATCH('Direct validations'!O155,'Financial Assets past due'!$B$95:$I$95,0))</f>
        <v>0</v>
      </c>
      <c r="Q155" s="520">
        <f>INDEX('Financial Assets past due'!$K$92:$R$111,MATCH('Direct validations'!N155,'Financial Assets past due'!$K$92:$K$111,0),MATCH('Direct validations'!O155,'Financial Assets past due'!$K$95:$R$95,0))</f>
        <v>0</v>
      </c>
      <c r="R155" s="517" t="str">
        <f t="shared" si="51"/>
        <v>Pass</v>
      </c>
      <c r="S155" s="529" t="str">
        <f t="shared" si="52"/>
        <v>Pass</v>
      </c>
      <c r="T155" s="517" t="s">
        <v>16</v>
      </c>
      <c r="U155" s="517">
        <f t="shared" si="53"/>
        <v>0</v>
      </c>
      <c r="V155" s="529">
        <f t="shared" si="53"/>
        <v>0</v>
      </c>
    </row>
    <row r="156" spans="4:22" ht="14.5" x14ac:dyDescent="0.35">
      <c r="D156" s="532" t="s">
        <v>1</v>
      </c>
      <c r="E156" s="517" t="str">
        <f>'Exposure to credit risk'!$C$116</f>
        <v>Loans secured by mortgages</v>
      </c>
      <c r="F156" s="517" t="str">
        <f>'Exposure to credit risk'!$K$110</f>
        <v>Total </v>
      </c>
      <c r="G156" s="519">
        <f>INDEX('Exposure to credit risk'!$B$109:$C$127,MATCH('Direct validations'!E156,'Exposure to credit risk'!$C$109:$C$127,0),1)</f>
        <v>4</v>
      </c>
      <c r="H156" s="519" t="str">
        <f>HLOOKUP(F156,'Exposure to credit risk'!$B$110:$K$111,2,FALSE)</f>
        <v>AP</v>
      </c>
      <c r="I156" s="520">
        <f>INDEX('Exposure to credit risk'!$B$109:$K$127,MATCH('Direct validations'!G156,'Exposure to credit risk'!$B$109:$B$127,0),MATCH('Direct validations'!H156,'Exposure to credit risk'!$B$111:$K$111,0))</f>
        <v>0</v>
      </c>
      <c r="J156" s="520">
        <f>INDEX('Exposure to credit risk'!$M$109:$V$127,MATCH('Direct validations'!G156,'Exposure to credit risk'!$M$109:$M$127,0),MATCH('Direct validations'!H156,'Exposure to credit risk'!$M$111:$V$111,0))</f>
        <v>0</v>
      </c>
      <c r="K156" s="528" t="s">
        <v>109</v>
      </c>
      <c r="L156" s="517" t="str">
        <f>'Financial Assets past due'!$C$122</f>
        <v>Loans secured by mortgages</v>
      </c>
      <c r="M156" s="517" t="str">
        <f>'Financial Assets past due'!$I$115</f>
        <v>Total</v>
      </c>
      <c r="N156" s="519">
        <f>INDEX('Financial Assets past due'!$B$114:$C$133,MATCH('Direct validations'!L156,'Financial Assets past due'!$C$114:$C$133,0),1)</f>
        <v>4</v>
      </c>
      <c r="O156" s="519" t="str">
        <f>HLOOKUP(M156,'Financial Assets past due'!$B$115:$I$117,3,FALSE)</f>
        <v>AD</v>
      </c>
      <c r="P156" s="520">
        <f>INDEX('Financial Assets past due'!$B$114:$I$133,MATCH('Direct validations'!N156,'Financial Assets past due'!$B$114:$B$133,0),MATCH('Direct validations'!O156,'Financial Assets past due'!$B$117:$I$117,0))</f>
        <v>0</v>
      </c>
      <c r="Q156" s="520">
        <f>INDEX('Financial Assets past due'!$K$114:$R$133,MATCH('Direct validations'!N156,'Financial Assets past due'!$K$114:$K$133,0),MATCH('Direct validations'!O156,'Financial Assets past due'!$K$117:$R$117,0))</f>
        <v>0</v>
      </c>
      <c r="R156" s="517" t="str">
        <f t="shared" si="51"/>
        <v>Pass</v>
      </c>
      <c r="S156" s="529" t="str">
        <f t="shared" si="52"/>
        <v>Pass</v>
      </c>
      <c r="T156" s="517" t="s">
        <v>16</v>
      </c>
      <c r="U156" s="517">
        <f t="shared" si="53"/>
        <v>0</v>
      </c>
      <c r="V156" s="529">
        <f t="shared" si="53"/>
        <v>0</v>
      </c>
    </row>
    <row r="157" spans="4:22" ht="14.5" x14ac:dyDescent="0.35">
      <c r="D157" s="532" t="s">
        <v>1</v>
      </c>
      <c r="E157" s="517" t="str">
        <f>'Exposure to credit risk'!$C$137</f>
        <v>Loans secured by mortgages</v>
      </c>
      <c r="F157" s="517" t="str">
        <f>'Exposure to credit risk'!$K$131</f>
        <v>Total </v>
      </c>
      <c r="G157" s="519">
        <f>INDEX('Exposure to credit risk'!$B$130:$C$148,MATCH('Direct validations'!E157,'Exposure to credit risk'!$C$130:$C$148,0),1)</f>
        <v>4</v>
      </c>
      <c r="H157" s="519" t="str">
        <f>HLOOKUP(F157,'Exposure to credit risk'!$B$131:$K$132,2,FALSE)</f>
        <v>AW</v>
      </c>
      <c r="I157" s="520">
        <f>INDEX('Exposure to credit risk'!$B$130:$K$148,MATCH('Direct validations'!G157,'Exposure to credit risk'!$B$130:$B$148,0),MATCH('Direct validations'!H157,'Exposure to credit risk'!$B$132:$K$132,0))</f>
        <v>0</v>
      </c>
      <c r="J157" s="520">
        <f>INDEX('Exposure to credit risk'!$M$130:$V$148,MATCH('Direct validations'!G157,'Exposure to credit risk'!$M$130:$M$148,0),MATCH('Direct validations'!H157,'Exposure to credit risk'!$M$132:$V$132,0))</f>
        <v>0</v>
      </c>
      <c r="K157" s="528" t="s">
        <v>109</v>
      </c>
      <c r="L157" s="517" t="str">
        <f>'Financial Assets past due'!$C$144</f>
        <v>Loans secured by mortgages</v>
      </c>
      <c r="M157" s="517" t="str">
        <f>'Financial Assets past due'!$I$137</f>
        <v>Total</v>
      </c>
      <c r="N157" s="519">
        <f>INDEX('Financial Assets past due'!$B$136:$C$155,MATCH('Direct validations'!L157,'Financial Assets past due'!$C$136:$C$155,0),1)</f>
        <v>4</v>
      </c>
      <c r="O157" s="519" t="str">
        <f>HLOOKUP(M157,'Financial Assets past due'!$B$137:$I$139,3,FALSE)</f>
        <v>AI</v>
      </c>
      <c r="P157" s="520">
        <f>INDEX('Financial Assets past due'!$B$136:$I$155,MATCH('Direct validations'!N157,'Financial Assets past due'!$B$136:$B$155,0),MATCH('Direct validations'!O157,'Financial Assets past due'!$B$139:$I$139,0))</f>
        <v>0</v>
      </c>
      <c r="Q157" s="520">
        <f>INDEX('Financial Assets past due'!$K$136:$R$155,MATCH('Direct validations'!N157,'Financial Assets past due'!$K$136:$K$155,0),MATCH('Direct validations'!O157,'Financial Assets past due'!$K$139:$R$139,0))</f>
        <v>0</v>
      </c>
      <c r="R157" s="517" t="str">
        <f t="shared" si="51"/>
        <v>Pass</v>
      </c>
      <c r="S157" s="529" t="str">
        <f t="shared" si="52"/>
        <v>Pass</v>
      </c>
      <c r="T157" s="517" t="s">
        <v>16</v>
      </c>
      <c r="U157" s="517">
        <f t="shared" si="53"/>
        <v>0</v>
      </c>
      <c r="V157" s="529">
        <f t="shared" si="53"/>
        <v>0</v>
      </c>
    </row>
    <row r="158" spans="4:22" ht="14.5" x14ac:dyDescent="0.35">
      <c r="D158" s="532" t="s">
        <v>1</v>
      </c>
      <c r="E158" s="517" t="str">
        <f>'Exposure to credit risk'!$C$158</f>
        <v>Loans secured by mortgages</v>
      </c>
      <c r="F158" s="517" t="str">
        <f>'Exposure to credit risk'!$K$152</f>
        <v>Total </v>
      </c>
      <c r="G158" s="519">
        <f>INDEX('Exposure to credit risk'!$B$151:$C$169,MATCH('Direct validations'!E158,'Exposure to credit risk'!$C$151:$C$169,0),1)</f>
        <v>4</v>
      </c>
      <c r="H158" s="519" t="str">
        <f>HLOOKUP(F158,'Exposure to credit risk'!$B$152:$K$153,2,FALSE)</f>
        <v>AAD</v>
      </c>
      <c r="I158" s="520">
        <f>INDEX('Exposure to credit risk'!$B$151:$K$169,MATCH('Direct validations'!G158,'Exposure to credit risk'!$B$151:$B$169,0),MATCH('Direct validations'!H158,'Exposure to credit risk'!$B$153:$K$153,0))</f>
        <v>0</v>
      </c>
      <c r="J158" s="520">
        <f>INDEX('Exposure to credit risk'!$M$151:$V$169,MATCH('Direct validations'!G158,'Exposure to credit risk'!$M$151:$M$169,0),MATCH('Direct validations'!H158,'Exposure to credit risk'!$M$153:$V$153,0))</f>
        <v>0</v>
      </c>
      <c r="K158" s="528" t="s">
        <v>109</v>
      </c>
      <c r="L158" s="517" t="str">
        <f>'Financial Assets past due'!$C$166</f>
        <v>Loans secured by mortgages</v>
      </c>
      <c r="M158" s="517" t="str">
        <f>'Financial Assets past due'!$I$159</f>
        <v>Total</v>
      </c>
      <c r="N158" s="519">
        <f>INDEX('Financial Assets past due'!$B$158:$C$177,MATCH('Direct validations'!L158,'Financial Assets past due'!$C$158:$C$177,0),1)</f>
        <v>4</v>
      </c>
      <c r="O158" s="519" t="str">
        <f>HLOOKUP(M158,'Financial Assets past due'!$B$159:$I$161,3,FALSE)</f>
        <v>AN</v>
      </c>
      <c r="P158" s="520">
        <f>INDEX('Financial Assets past due'!$B$158:$I$177,MATCH('Direct validations'!N158,'Financial Assets past due'!$B$158:$B$177,0),MATCH('Direct validations'!O158,'Financial Assets past due'!$B$161:$I$161,0))</f>
        <v>0</v>
      </c>
      <c r="Q158" s="520">
        <f>INDEX('Financial Assets past due'!$K$158:$R$177,MATCH('Direct validations'!N158,'Financial Assets past due'!$K$158:$K$177,0),MATCH('Direct validations'!O158,'Financial Assets past due'!$K$161:$R$161,0))</f>
        <v>0</v>
      </c>
      <c r="R158" s="517" t="str">
        <f t="shared" si="51"/>
        <v>Pass</v>
      </c>
      <c r="S158" s="529" t="str">
        <f t="shared" si="52"/>
        <v>Pass</v>
      </c>
      <c r="T158" s="517" t="s">
        <v>16</v>
      </c>
      <c r="U158" s="517">
        <f t="shared" si="53"/>
        <v>0</v>
      </c>
      <c r="V158" s="529">
        <f t="shared" si="53"/>
        <v>0</v>
      </c>
    </row>
    <row r="159" spans="4:22" x14ac:dyDescent="0.3">
      <c r="D159" s="525"/>
      <c r="I159" s="520"/>
      <c r="J159" s="520"/>
      <c r="P159" s="520"/>
      <c r="Q159" s="520"/>
      <c r="R159" s="517"/>
      <c r="S159" s="529"/>
      <c r="U159" s="517"/>
      <c r="V159" s="529"/>
    </row>
    <row r="160" spans="4:22" ht="14.5" x14ac:dyDescent="0.35">
      <c r="D160" s="532" t="s">
        <v>1</v>
      </c>
      <c r="E160" s="517" t="str">
        <f>'Exposure to credit risk'!$C$12</f>
        <v>Loans and deposits with credit institutions</v>
      </c>
      <c r="F160" s="517" t="str">
        <f>'Exposure to credit risk'!$K$5</f>
        <v>Total </v>
      </c>
      <c r="G160" s="519">
        <f>INDEX('Exposure to credit risk'!$B$4:$C$22,MATCH('Direct validations'!E160,'Exposure to credit risk'!$C$4:$C$22,0),1)</f>
        <v>5</v>
      </c>
      <c r="H160" s="519" t="str">
        <f>HLOOKUP(F160,'Exposure to credit risk'!$B$5:$K$6,2,FALSE)</f>
        <v>G</v>
      </c>
      <c r="I160" s="520">
        <f>INDEX('Exposure to credit risk'!$B$4:$K$22,MATCH('Direct validations'!G160,'Exposure to credit risk'!$B$4:$B$22,0),MATCH('Direct validations'!H160,'Exposure to credit risk'!$B$6:$K$6,0))</f>
        <v>0</v>
      </c>
      <c r="J160" s="520">
        <f>INDEX('Exposure to credit risk'!$M$4:$V$22,MATCH('Direct validations'!G160,'Exposure to credit risk'!$M$4:$M$22,0),MATCH('Direct validations'!H160,'Exposure to credit risk'!$M$6:$V$6,0))</f>
        <v>0</v>
      </c>
      <c r="K160" s="528" t="s">
        <v>109</v>
      </c>
      <c r="L160" s="517" t="str">
        <f>'Financial Assets past due'!$C$13</f>
        <v>Loans and deposits with credit institutions</v>
      </c>
      <c r="M160" s="517" t="str">
        <f>'Financial Assets past due'!$I$5</f>
        <v>Total</v>
      </c>
      <c r="N160" s="519">
        <f>INDEX('Financial Assets past due'!$B$4:$C$23,MATCH('Direct validations'!L160,'Financial Assets past due'!$C$4:$C$23,0),1)</f>
        <v>5</v>
      </c>
      <c r="O160" s="519" t="str">
        <f>HLOOKUP(M160,'Financial Assets past due'!$B$5:$I$7,3,FALSE)</f>
        <v>E</v>
      </c>
      <c r="P160" s="520">
        <f>INDEX('Financial Assets past due'!$B$4:$I$23,MATCH('Direct validations'!N160,'Financial Assets past due'!$B$4:$B$23,0),MATCH('Direct validations'!O160,'Financial Assets past due'!$B$7:$I$7,0))</f>
        <v>0</v>
      </c>
      <c r="Q160" s="520">
        <f>INDEX('Financial Assets past due'!$K$4:$R$23,MATCH('Direct validations'!N160,'Financial Assets past due'!$K$4:$K$23,0),MATCH('Direct validations'!O160,'Financial Assets past due'!$K$7:$R$7,0))</f>
        <v>0</v>
      </c>
      <c r="R160" s="517" t="str">
        <f t="shared" ref="R160:R167" si="54">IF($T160="No",IF(I160=P160,"Pass","Fail"),IF(I160+P160=0,"Pass","Fail"))</f>
        <v>Pass</v>
      </c>
      <c r="S160" s="529" t="str">
        <f t="shared" ref="S160:S167" si="55">IF($T160="No",IF(J160=Q160,"Pass","Fail"),IF(J160+Q160=0,"Pass","Fail"))</f>
        <v>Pass</v>
      </c>
      <c r="T160" s="517" t="s">
        <v>16</v>
      </c>
      <c r="U160" s="517">
        <f t="shared" ref="U160:V167" si="56">IF(R160="Pass",0,1)</f>
        <v>0</v>
      </c>
      <c r="V160" s="529">
        <f t="shared" si="56"/>
        <v>0</v>
      </c>
    </row>
    <row r="161" spans="4:22" ht="14.5" x14ac:dyDescent="0.35">
      <c r="D161" s="532" t="s">
        <v>1</v>
      </c>
      <c r="E161" s="517" t="str">
        <f>'Exposure to credit risk'!$C$33</f>
        <v>Loans and deposits with credit institutions</v>
      </c>
      <c r="F161" s="517" t="str">
        <f>'Exposure to credit risk'!$K$26</f>
        <v>Total </v>
      </c>
      <c r="G161" s="519">
        <f>INDEX('Exposure to credit risk'!$B$25:$C$43,MATCH('Direct validations'!E161,'Exposure to credit risk'!$C$25:$C$43,0),1)</f>
        <v>5</v>
      </c>
      <c r="H161" s="519" t="str">
        <f>HLOOKUP(F161,'Exposure to credit risk'!$B$26:$K$27,2,FALSE)</f>
        <v>N</v>
      </c>
      <c r="I161" s="520">
        <f>INDEX('Exposure to credit risk'!$B$25:$K$43,MATCH('Direct validations'!G161,'Exposure to credit risk'!$B$25:$B$43,0),MATCH('Direct validations'!H161,'Exposure to credit risk'!$B$27:$K$27,0))</f>
        <v>0</v>
      </c>
      <c r="J161" s="520">
        <f>INDEX('Exposure to credit risk'!$M$25:$V$43,MATCH('Direct validations'!G161,'Exposure to credit risk'!$M$25:$M$43,0),MATCH('Direct validations'!H161,'Exposure to credit risk'!$M$27:$V$27,0))</f>
        <v>0</v>
      </c>
      <c r="K161" s="528" t="s">
        <v>109</v>
      </c>
      <c r="L161" s="517" t="str">
        <f>'Financial Assets past due'!$C$35</f>
        <v>Loans and deposits with credit institutions</v>
      </c>
      <c r="M161" s="517" t="str">
        <f>'Financial Assets past due'!$I$27</f>
        <v>Total</v>
      </c>
      <c r="N161" s="519">
        <f>INDEX('Financial Assets past due'!$B$26:$C$45,MATCH('Direct validations'!L161,'Financial Assets past due'!$C$26:$C$45,0),1)</f>
        <v>5</v>
      </c>
      <c r="O161" s="519" t="str">
        <f>HLOOKUP(M161,'Financial Assets past due'!$B$27:$I$29,3,FALSE)</f>
        <v>J</v>
      </c>
      <c r="P161" s="520">
        <f>INDEX('Financial Assets past due'!$B$26:$I$45,MATCH('Direct validations'!N161,'Financial Assets past due'!$B$26:$B$45,0),MATCH('Direct validations'!O161,'Financial Assets past due'!$B$29:$I$29,0))</f>
        <v>0</v>
      </c>
      <c r="Q161" s="520">
        <f>INDEX('Financial Assets past due'!$K$26:$R$45,MATCH('Direct validations'!N161,'Financial Assets past due'!$K$26:$K$45,0),MATCH('Direct validations'!O161,'Financial Assets past due'!$K$29:$R$29,0))</f>
        <v>0</v>
      </c>
      <c r="R161" s="517" t="str">
        <f t="shared" si="54"/>
        <v>Pass</v>
      </c>
      <c r="S161" s="529" t="str">
        <f t="shared" si="55"/>
        <v>Pass</v>
      </c>
      <c r="T161" s="517" t="s">
        <v>16</v>
      </c>
      <c r="U161" s="517">
        <f t="shared" si="56"/>
        <v>0</v>
      </c>
      <c r="V161" s="529">
        <f t="shared" si="56"/>
        <v>0</v>
      </c>
    </row>
    <row r="162" spans="4:22" ht="14.5" x14ac:dyDescent="0.35">
      <c r="D162" s="532" t="s">
        <v>1</v>
      </c>
      <c r="E162" s="517" t="str">
        <f>'Exposure to credit risk'!$C$54</f>
        <v>Loans and deposits with credit institutions</v>
      </c>
      <c r="F162" s="517" t="str">
        <f>'Exposure to credit risk'!$K$47</f>
        <v>Total </v>
      </c>
      <c r="G162" s="519">
        <f>INDEX('Exposure to credit risk'!$B$46:$C$64,MATCH('Direct validations'!E162,'Exposure to credit risk'!$C$46:$C$64,0),1)</f>
        <v>5</v>
      </c>
      <c r="H162" s="519" t="str">
        <f>HLOOKUP(F162,'Exposure to credit risk'!$B$47:$K$48,2,FALSE)</f>
        <v>U</v>
      </c>
      <c r="I162" s="520">
        <f>INDEX('Exposure to credit risk'!$B$46:$K$64,MATCH('Direct validations'!G162,'Exposure to credit risk'!$B$46:$B$64,0),MATCH('Direct validations'!H162,'Exposure to credit risk'!$B$48:$K$48,0))</f>
        <v>0</v>
      </c>
      <c r="J162" s="520">
        <f>INDEX('Exposure to credit risk'!$M$46:$V$64,MATCH('Direct validations'!G162,'Exposure to credit risk'!$M$46:$M$64,0),MATCH('Direct validations'!H162,'Exposure to credit risk'!$M$48:$V$48,0))</f>
        <v>0</v>
      </c>
      <c r="K162" s="528" t="s">
        <v>109</v>
      </c>
      <c r="L162" s="517" t="str">
        <f>'Financial Assets past due'!$C$57</f>
        <v>Loans and deposits with credit institutions</v>
      </c>
      <c r="M162" s="517" t="str">
        <f>'Financial Assets past due'!$I$49</f>
        <v>Total</v>
      </c>
      <c r="N162" s="519">
        <f>INDEX('Financial Assets past due'!$B$48:$C$67,MATCH('Direct validations'!L162,'Financial Assets past due'!$C$48:$C$67,0),1)</f>
        <v>5</v>
      </c>
      <c r="O162" s="519" t="str">
        <f>HLOOKUP(M162,'Financial Assets past due'!$B$49:$I$51,3,FALSE)</f>
        <v>O</v>
      </c>
      <c r="P162" s="520">
        <f>INDEX('Financial Assets past due'!$B$48:$I$67,MATCH('Direct validations'!N162,'Financial Assets past due'!$B$48:$B$67,0),MATCH('Direct validations'!O162,'Financial Assets past due'!$B$51:$I$51,0))</f>
        <v>0</v>
      </c>
      <c r="Q162" s="520">
        <f>INDEX('Financial Assets past due'!$K$48:$R$67,MATCH('Direct validations'!N162,'Financial Assets past due'!$K$48:$K$67,0),MATCH('Direct validations'!O162,'Financial Assets past due'!$K$51:$R$51,0))</f>
        <v>0</v>
      </c>
      <c r="R162" s="517" t="str">
        <f t="shared" si="54"/>
        <v>Pass</v>
      </c>
      <c r="S162" s="529" t="str">
        <f t="shared" si="55"/>
        <v>Pass</v>
      </c>
      <c r="T162" s="517" t="s">
        <v>16</v>
      </c>
      <c r="U162" s="517">
        <f t="shared" si="56"/>
        <v>0</v>
      </c>
      <c r="V162" s="529">
        <f t="shared" si="56"/>
        <v>0</v>
      </c>
    </row>
    <row r="163" spans="4:22" ht="14.5" x14ac:dyDescent="0.35">
      <c r="D163" s="532" t="s">
        <v>1</v>
      </c>
      <c r="E163" s="517" t="str">
        <f>'Exposure to credit risk'!$C$75</f>
        <v>Loans and deposits with credit institutions</v>
      </c>
      <c r="F163" s="517" t="str">
        <f>'Exposure to credit risk'!$K$68</f>
        <v>Total </v>
      </c>
      <c r="G163" s="519">
        <f>INDEX('Exposure to credit risk'!$B$67:$C$85,MATCH('Direct validations'!E163,'Exposure to credit risk'!$C$67:$C$85,0),1)</f>
        <v>5</v>
      </c>
      <c r="H163" s="519" t="str">
        <f>HLOOKUP(F163,'Exposure to credit risk'!$B$68:$K$69,2,FALSE)</f>
        <v>AB</v>
      </c>
      <c r="I163" s="520">
        <f>INDEX('Exposure to credit risk'!$B$67:$K$85,MATCH('Direct validations'!G163,'Exposure to credit risk'!$B$67:$B$85,0),MATCH('Direct validations'!H163,'Exposure to credit risk'!$B$69:$K$69,0))</f>
        <v>0</v>
      </c>
      <c r="J163" s="520">
        <f>INDEX('Exposure to credit risk'!$M$67:$V$85,MATCH('Direct validations'!G163,'Exposure to credit risk'!$M$67:$M$85,0),MATCH('Direct validations'!H163,'Exposure to credit risk'!$M$69:$V$69,0))</f>
        <v>0</v>
      </c>
      <c r="K163" s="528" t="s">
        <v>109</v>
      </c>
      <c r="L163" s="517" t="str">
        <f>'Financial Assets past due'!$C$79</f>
        <v>Loans and deposits with credit institutions</v>
      </c>
      <c r="M163" s="517" t="str">
        <f>'Financial Assets past due'!$I$71</f>
        <v>Total</v>
      </c>
      <c r="N163" s="519">
        <f>INDEX('Financial Assets past due'!$B$70:$C$89,MATCH('Direct validations'!L163,'Financial Assets past due'!$C$70:$C$89,0),1)</f>
        <v>5</v>
      </c>
      <c r="O163" s="519" t="str">
        <f>HLOOKUP(M163,'Financial Assets past due'!$B$71:$I$73,3,FALSE)</f>
        <v>T</v>
      </c>
      <c r="P163" s="520">
        <f>INDEX('Financial Assets past due'!$B$70:$I$89,MATCH('Direct validations'!N163,'Financial Assets past due'!$B$70:$B$89,0),MATCH('Direct validations'!O163,'Financial Assets past due'!$B$73:$I$73,0))</f>
        <v>0</v>
      </c>
      <c r="Q163" s="520">
        <f>INDEX('Financial Assets past due'!$K$70:$R$89,MATCH('Direct validations'!N163,'Financial Assets past due'!$K$70:$K$89,0),MATCH('Direct validations'!O163,'Financial Assets past due'!$K$73:$R$73,0))</f>
        <v>0</v>
      </c>
      <c r="R163" s="517" t="str">
        <f t="shared" si="54"/>
        <v>Pass</v>
      </c>
      <c r="S163" s="529" t="str">
        <f t="shared" si="55"/>
        <v>Pass</v>
      </c>
      <c r="T163" s="517" t="s">
        <v>16</v>
      </c>
      <c r="U163" s="517">
        <f t="shared" si="56"/>
        <v>0</v>
      </c>
      <c r="V163" s="529">
        <f t="shared" si="56"/>
        <v>0</v>
      </c>
    </row>
    <row r="164" spans="4:22" ht="14.5" x14ac:dyDescent="0.35">
      <c r="D164" s="532" t="s">
        <v>1</v>
      </c>
      <c r="E164" s="517" t="str">
        <f>'Exposure to credit risk'!$C$96</f>
        <v>Loans and deposits with credit institutions</v>
      </c>
      <c r="F164" s="517" t="str">
        <f>'Exposure to credit risk'!$K$89</f>
        <v>Total </v>
      </c>
      <c r="G164" s="519">
        <f>INDEX('Exposure to credit risk'!$B$88:$C$106,MATCH('Direct validations'!E164,'Exposure to credit risk'!$C$88:$C$106,0),1)</f>
        <v>5</v>
      </c>
      <c r="H164" s="519" t="str">
        <f>HLOOKUP(F164,'Exposure to credit risk'!$B$89:$K$90,2,FALSE)</f>
        <v>AI</v>
      </c>
      <c r="I164" s="520">
        <f>INDEX('Exposure to credit risk'!$B$88:$K$106,MATCH('Direct validations'!G164,'Exposure to credit risk'!$B$88:$B$106,0),MATCH('Direct validations'!H164,'Exposure to credit risk'!$B$90:$K$90,0))</f>
        <v>0</v>
      </c>
      <c r="J164" s="520">
        <f>INDEX('Exposure to credit risk'!$M$88:$V$106,MATCH('Direct validations'!G164,'Exposure to credit risk'!$M$88:$M$106,0),MATCH('Direct validations'!H164,'Exposure to credit risk'!$M$90:$V$90,0))</f>
        <v>0</v>
      </c>
      <c r="K164" s="528" t="s">
        <v>109</v>
      </c>
      <c r="L164" s="517" t="str">
        <f>'Financial Assets past due'!$C$101</f>
        <v>Loans and deposits with credit institutions</v>
      </c>
      <c r="M164" s="517" t="str">
        <f>'Financial Assets past due'!$I$93</f>
        <v>Total</v>
      </c>
      <c r="N164" s="519">
        <f>INDEX('Financial Assets past due'!$B$92:$C$111,MATCH('Direct validations'!L164,'Financial Assets past due'!$C$92:$C$111,0),1)</f>
        <v>5</v>
      </c>
      <c r="O164" s="519" t="str">
        <f>HLOOKUP(M164,'Financial Assets past due'!$B$93:$I$95,3,FALSE)</f>
        <v>Y</v>
      </c>
      <c r="P164" s="520">
        <f>INDEX('Financial Assets past due'!$B$92:$I$111,MATCH('Direct validations'!N164,'Financial Assets past due'!$B$92:$B$111,0),MATCH('Direct validations'!O164,'Financial Assets past due'!$B$95:$I$95,0))</f>
        <v>0</v>
      </c>
      <c r="Q164" s="520">
        <f>INDEX('Financial Assets past due'!$K$92:$R$111,MATCH('Direct validations'!N164,'Financial Assets past due'!$K$92:$K$111,0),MATCH('Direct validations'!O164,'Financial Assets past due'!$K$95:$R$95,0))</f>
        <v>0</v>
      </c>
      <c r="R164" s="517" t="str">
        <f t="shared" si="54"/>
        <v>Pass</v>
      </c>
      <c r="S164" s="529" t="str">
        <f t="shared" si="55"/>
        <v>Pass</v>
      </c>
      <c r="T164" s="517" t="s">
        <v>16</v>
      </c>
      <c r="U164" s="517">
        <f t="shared" si="56"/>
        <v>0</v>
      </c>
      <c r="V164" s="529">
        <f t="shared" si="56"/>
        <v>0</v>
      </c>
    </row>
    <row r="165" spans="4:22" ht="14.5" x14ac:dyDescent="0.35">
      <c r="D165" s="532" t="s">
        <v>1</v>
      </c>
      <c r="E165" s="517" t="str">
        <f>'Exposure to credit risk'!$C$117</f>
        <v>Loans and deposits with credit institutions</v>
      </c>
      <c r="F165" s="517" t="str">
        <f>'Exposure to credit risk'!$K$110</f>
        <v>Total </v>
      </c>
      <c r="G165" s="519">
        <f>INDEX('Exposure to credit risk'!$B$109:$C$127,MATCH('Direct validations'!E165,'Exposure to credit risk'!$C$109:$C$127,0),1)</f>
        <v>5</v>
      </c>
      <c r="H165" s="519" t="str">
        <f>HLOOKUP(F165,'Exposure to credit risk'!$B$110:$K$111,2,FALSE)</f>
        <v>AP</v>
      </c>
      <c r="I165" s="520">
        <f>INDEX('Exposure to credit risk'!$B$109:$K$127,MATCH('Direct validations'!G165,'Exposure to credit risk'!$B$109:$B$127,0),MATCH('Direct validations'!H165,'Exposure to credit risk'!$B$111:$K$111,0))</f>
        <v>0</v>
      </c>
      <c r="J165" s="520">
        <f>INDEX('Exposure to credit risk'!$M$109:$V$127,MATCH('Direct validations'!G165,'Exposure to credit risk'!$M$109:$M$127,0),MATCH('Direct validations'!H165,'Exposure to credit risk'!$M$111:$V$111,0))</f>
        <v>0</v>
      </c>
      <c r="K165" s="528" t="s">
        <v>109</v>
      </c>
      <c r="L165" s="517" t="str">
        <f>'Financial Assets past due'!$C$123</f>
        <v>Loans and deposits with credit institutions</v>
      </c>
      <c r="M165" s="517" t="str">
        <f>'Financial Assets past due'!$I$115</f>
        <v>Total</v>
      </c>
      <c r="N165" s="519">
        <f>INDEX('Financial Assets past due'!$B$114:$C$133,MATCH('Direct validations'!L165,'Financial Assets past due'!$C$114:$C$133,0),1)</f>
        <v>5</v>
      </c>
      <c r="O165" s="519" t="str">
        <f>HLOOKUP(M165,'Financial Assets past due'!$B$115:$I$117,3,FALSE)</f>
        <v>AD</v>
      </c>
      <c r="P165" s="520">
        <f>INDEX('Financial Assets past due'!$B$114:$I$133,MATCH('Direct validations'!N165,'Financial Assets past due'!$B$114:$B$133,0),MATCH('Direct validations'!O165,'Financial Assets past due'!$B$117:$I$117,0))</f>
        <v>0</v>
      </c>
      <c r="Q165" s="520">
        <f>INDEX('Financial Assets past due'!$K$114:$R$133,MATCH('Direct validations'!N165,'Financial Assets past due'!$K$114:$K$133,0),MATCH('Direct validations'!O165,'Financial Assets past due'!$K$117:$R$117,0))</f>
        <v>0</v>
      </c>
      <c r="R165" s="517" t="str">
        <f t="shared" si="54"/>
        <v>Pass</v>
      </c>
      <c r="S165" s="529" t="str">
        <f t="shared" si="55"/>
        <v>Pass</v>
      </c>
      <c r="T165" s="517" t="s">
        <v>16</v>
      </c>
      <c r="U165" s="517">
        <f t="shared" si="56"/>
        <v>0</v>
      </c>
      <c r="V165" s="529">
        <f t="shared" si="56"/>
        <v>0</v>
      </c>
    </row>
    <row r="166" spans="4:22" ht="14.5" x14ac:dyDescent="0.35">
      <c r="D166" s="532" t="s">
        <v>1</v>
      </c>
      <c r="E166" s="517" t="str">
        <f>'Exposure to credit risk'!$C$138</f>
        <v>Loans and deposits with credit institutions</v>
      </c>
      <c r="F166" s="517" t="str">
        <f>'Exposure to credit risk'!$K$131</f>
        <v>Total </v>
      </c>
      <c r="G166" s="519">
        <f>INDEX('Exposure to credit risk'!$B$130:$C$148,MATCH('Direct validations'!E166,'Exposure to credit risk'!$C$130:$C$148,0),1)</f>
        <v>5</v>
      </c>
      <c r="H166" s="519" t="str">
        <f>HLOOKUP(F166,'Exposure to credit risk'!$B$131:$K$132,2,FALSE)</f>
        <v>AW</v>
      </c>
      <c r="I166" s="520">
        <f>INDEX('Exposure to credit risk'!$B$130:$K$148,MATCH('Direct validations'!G166,'Exposure to credit risk'!$B$130:$B$148,0),MATCH('Direct validations'!H166,'Exposure to credit risk'!$B$132:$K$132,0))</f>
        <v>0</v>
      </c>
      <c r="J166" s="520">
        <f>INDEX('Exposure to credit risk'!$M$130:$V$148,MATCH('Direct validations'!G166,'Exposure to credit risk'!$M$130:$M$148,0),MATCH('Direct validations'!H166,'Exposure to credit risk'!$M$132:$V$132,0))</f>
        <v>0</v>
      </c>
      <c r="K166" s="528" t="s">
        <v>109</v>
      </c>
      <c r="L166" s="517" t="str">
        <f>'Financial Assets past due'!$C$145</f>
        <v>Loans and deposits with credit institutions</v>
      </c>
      <c r="M166" s="517" t="str">
        <f>'Financial Assets past due'!$I$137</f>
        <v>Total</v>
      </c>
      <c r="N166" s="519">
        <f>INDEX('Financial Assets past due'!$B$136:$C$155,MATCH('Direct validations'!L166,'Financial Assets past due'!$C$136:$C$155,0),1)</f>
        <v>5</v>
      </c>
      <c r="O166" s="519" t="str">
        <f>HLOOKUP(M166,'Financial Assets past due'!$B$137:$I$139,3,FALSE)</f>
        <v>AI</v>
      </c>
      <c r="P166" s="520">
        <f>INDEX('Financial Assets past due'!$B$136:$I$155,MATCH('Direct validations'!N166,'Financial Assets past due'!$B$136:$B$155,0),MATCH('Direct validations'!O166,'Financial Assets past due'!$B$139:$I$139,0))</f>
        <v>0</v>
      </c>
      <c r="Q166" s="520">
        <f>INDEX('Financial Assets past due'!$K$136:$R$155,MATCH('Direct validations'!N166,'Financial Assets past due'!$K$136:$K$155,0),MATCH('Direct validations'!O166,'Financial Assets past due'!$K$139:$R$139,0))</f>
        <v>0</v>
      </c>
      <c r="R166" s="517" t="str">
        <f t="shared" si="54"/>
        <v>Pass</v>
      </c>
      <c r="S166" s="529" t="str">
        <f t="shared" si="55"/>
        <v>Pass</v>
      </c>
      <c r="T166" s="517" t="s">
        <v>16</v>
      </c>
      <c r="U166" s="517">
        <f t="shared" si="56"/>
        <v>0</v>
      </c>
      <c r="V166" s="529">
        <f t="shared" si="56"/>
        <v>0</v>
      </c>
    </row>
    <row r="167" spans="4:22" ht="14.5" x14ac:dyDescent="0.35">
      <c r="D167" s="532" t="s">
        <v>1</v>
      </c>
      <c r="E167" s="517" t="str">
        <f>'Exposure to credit risk'!$C$159</f>
        <v>Loans and deposits with credit institutions</v>
      </c>
      <c r="F167" s="517" t="str">
        <f>'Exposure to credit risk'!$K$152</f>
        <v>Total </v>
      </c>
      <c r="G167" s="519">
        <f>INDEX('Exposure to credit risk'!$B$151:$C$169,MATCH('Direct validations'!E167,'Exposure to credit risk'!$C$151:$C$169,0),1)</f>
        <v>5</v>
      </c>
      <c r="H167" s="519" t="str">
        <f>HLOOKUP(F167,'Exposure to credit risk'!$B$152:$K$153,2,FALSE)</f>
        <v>AAD</v>
      </c>
      <c r="I167" s="520">
        <f>INDEX('Exposure to credit risk'!$B$151:$K$169,MATCH('Direct validations'!G167,'Exposure to credit risk'!$B$151:$B$169,0),MATCH('Direct validations'!H167,'Exposure to credit risk'!$B$153:$K$153,0))</f>
        <v>0</v>
      </c>
      <c r="J167" s="520">
        <f>INDEX('Exposure to credit risk'!$M$151:$V$169,MATCH('Direct validations'!G167,'Exposure to credit risk'!$M$151:$M$169,0),MATCH('Direct validations'!H167,'Exposure to credit risk'!$M$153:$V$153,0))</f>
        <v>0</v>
      </c>
      <c r="K167" s="528" t="s">
        <v>109</v>
      </c>
      <c r="L167" s="517" t="str">
        <f>'Financial Assets past due'!$C$167</f>
        <v>Loans and deposits with credit institutions</v>
      </c>
      <c r="M167" s="517" t="str">
        <f>'Financial Assets past due'!$I$159</f>
        <v>Total</v>
      </c>
      <c r="N167" s="519">
        <f>INDEX('Financial Assets past due'!$B$158:$C$177,MATCH('Direct validations'!L167,'Financial Assets past due'!$C$158:$C$177,0),1)</f>
        <v>5</v>
      </c>
      <c r="O167" s="519" t="str">
        <f>HLOOKUP(M167,'Financial Assets past due'!$B$159:$I$161,3,FALSE)</f>
        <v>AN</v>
      </c>
      <c r="P167" s="520">
        <f>INDEX('Financial Assets past due'!$B$158:$I$177,MATCH('Direct validations'!N167,'Financial Assets past due'!$B$158:$B$177,0),MATCH('Direct validations'!O167,'Financial Assets past due'!$B$161:$I$161,0))</f>
        <v>0</v>
      </c>
      <c r="Q167" s="520">
        <f>INDEX('Financial Assets past due'!$K$158:$R$177,MATCH('Direct validations'!N167,'Financial Assets past due'!$K$158:$K$177,0),MATCH('Direct validations'!O167,'Financial Assets past due'!$K$161:$R$161,0))</f>
        <v>0</v>
      </c>
      <c r="R167" s="517" t="str">
        <f t="shared" si="54"/>
        <v>Pass</v>
      </c>
      <c r="S167" s="529" t="str">
        <f t="shared" si="55"/>
        <v>Pass</v>
      </c>
      <c r="T167" s="517" t="s">
        <v>16</v>
      </c>
      <c r="U167" s="517">
        <f t="shared" si="56"/>
        <v>0</v>
      </c>
      <c r="V167" s="529">
        <f t="shared" si="56"/>
        <v>0</v>
      </c>
    </row>
    <row r="168" spans="4:22" x14ac:dyDescent="0.3">
      <c r="D168" s="525"/>
      <c r="I168" s="520"/>
      <c r="J168" s="520"/>
      <c r="P168" s="520"/>
      <c r="Q168" s="520"/>
      <c r="R168" s="517"/>
      <c r="S168" s="529"/>
      <c r="U168" s="517"/>
      <c r="V168" s="529"/>
    </row>
    <row r="169" spans="4:22" ht="14.5" x14ac:dyDescent="0.35">
      <c r="D169" s="532" t="s">
        <v>1</v>
      </c>
      <c r="E169" s="517" t="str">
        <f>'Exposure to credit risk'!$C$13</f>
        <v>Derivative assets</v>
      </c>
      <c r="F169" s="517" t="str">
        <f>'Exposure to credit risk'!$K$5</f>
        <v>Total </v>
      </c>
      <c r="G169" s="519">
        <f>INDEX('Exposure to credit risk'!$B$4:$C$22,MATCH('Direct validations'!E169,'Exposure to credit risk'!$C$4:$C$22,0),1)</f>
        <v>6</v>
      </c>
      <c r="H169" s="519" t="str">
        <f>HLOOKUP(F169,'Exposure to credit risk'!$B$5:$K$6,2,FALSE)</f>
        <v>G</v>
      </c>
      <c r="I169" s="520">
        <f>INDEX('Exposure to credit risk'!$B$4:$K$22,MATCH('Direct validations'!G169,'Exposure to credit risk'!$B$4:$B$22,0),MATCH('Direct validations'!H169,'Exposure to credit risk'!$B$6:$K$6,0))</f>
        <v>0</v>
      </c>
      <c r="J169" s="520">
        <f>INDEX('Exposure to credit risk'!$M$4:$V$22,MATCH('Direct validations'!G169,'Exposure to credit risk'!$M$4:$M$22,0),MATCH('Direct validations'!H169,'Exposure to credit risk'!$M$6:$V$6,0))</f>
        <v>0</v>
      </c>
      <c r="K169" s="528" t="s">
        <v>109</v>
      </c>
      <c r="L169" s="517" t="str">
        <f>'Financial Assets past due'!$C$14</f>
        <v>Derivative assets</v>
      </c>
      <c r="M169" s="517" t="str">
        <f>'Financial Assets past due'!$I$5</f>
        <v>Total</v>
      </c>
      <c r="N169" s="519">
        <f>INDEX('Financial Assets past due'!$B$4:$C$23,MATCH('Direct validations'!L169,'Financial Assets past due'!$C$4:$C$23,0),1)</f>
        <v>6</v>
      </c>
      <c r="O169" s="519" t="str">
        <f>HLOOKUP(M169,'Financial Assets past due'!$B$5:$I$7,3,FALSE)</f>
        <v>E</v>
      </c>
      <c r="P169" s="520">
        <f>INDEX('Financial Assets past due'!$B$4:$I$23,MATCH('Direct validations'!N169,'Financial Assets past due'!$B$4:$B$23,0),MATCH('Direct validations'!O169,'Financial Assets past due'!$B$7:$I$7,0))</f>
        <v>0</v>
      </c>
      <c r="Q169" s="520">
        <f>INDEX('Financial Assets past due'!$K$4:$R$23,MATCH('Direct validations'!N169,'Financial Assets past due'!$K$4:$K$23,0),MATCH('Direct validations'!O169,'Financial Assets past due'!$K$7:$R$7,0))</f>
        <v>0</v>
      </c>
      <c r="R169" s="517" t="str">
        <f t="shared" ref="R169:R176" si="57">IF($T169="No",IF(I169=P169,"Pass","Fail"),IF(I169+P169=0,"Pass","Fail"))</f>
        <v>Pass</v>
      </c>
      <c r="S169" s="529" t="str">
        <f t="shared" ref="S169:S176" si="58">IF($T169="No",IF(J169=Q169,"Pass","Fail"),IF(J169+Q169=0,"Pass","Fail"))</f>
        <v>Pass</v>
      </c>
      <c r="T169" s="517" t="s">
        <v>16</v>
      </c>
      <c r="U169" s="517">
        <f t="shared" ref="U169:V176" si="59">IF(R169="Pass",0,1)</f>
        <v>0</v>
      </c>
      <c r="V169" s="529">
        <f t="shared" si="59"/>
        <v>0</v>
      </c>
    </row>
    <row r="170" spans="4:22" ht="14.5" x14ac:dyDescent="0.35">
      <c r="D170" s="532" t="s">
        <v>1</v>
      </c>
      <c r="E170" s="517" t="str">
        <f>'Exposure to credit risk'!$C$34</f>
        <v>Derivative assets</v>
      </c>
      <c r="F170" s="517" t="str">
        <f>'Exposure to credit risk'!$K$26</f>
        <v>Total </v>
      </c>
      <c r="G170" s="519">
        <f>INDEX('Exposure to credit risk'!$B$25:$C$43,MATCH('Direct validations'!E170,'Exposure to credit risk'!$C$25:$C$43,0),1)</f>
        <v>6</v>
      </c>
      <c r="H170" s="519" t="str">
        <f>HLOOKUP(F170,'Exposure to credit risk'!$B$26:$K$27,2,FALSE)</f>
        <v>N</v>
      </c>
      <c r="I170" s="520">
        <f>INDEX('Exposure to credit risk'!$B$25:$K$43,MATCH('Direct validations'!G170,'Exposure to credit risk'!$B$25:$B$43,0),MATCH('Direct validations'!H170,'Exposure to credit risk'!$B$27:$K$27,0))</f>
        <v>0</v>
      </c>
      <c r="J170" s="520">
        <f>INDEX('Exposure to credit risk'!$M$25:$V$43,MATCH('Direct validations'!G170,'Exposure to credit risk'!$M$25:$M$43,0),MATCH('Direct validations'!H170,'Exposure to credit risk'!$M$27:$V$27,0))</f>
        <v>0</v>
      </c>
      <c r="K170" s="528" t="s">
        <v>109</v>
      </c>
      <c r="L170" s="517" t="str">
        <f>'Financial Assets past due'!$C$36</f>
        <v>Derivative assets</v>
      </c>
      <c r="M170" s="517" t="str">
        <f>'Financial Assets past due'!$I$27</f>
        <v>Total</v>
      </c>
      <c r="N170" s="519">
        <f>INDEX('Financial Assets past due'!$B$26:$C$45,MATCH('Direct validations'!L170,'Financial Assets past due'!$C$26:$C$45,0),1)</f>
        <v>6</v>
      </c>
      <c r="O170" s="519" t="str">
        <f>HLOOKUP(M170,'Financial Assets past due'!$B$27:$I$29,3,FALSE)</f>
        <v>J</v>
      </c>
      <c r="P170" s="520">
        <f>INDEX('Financial Assets past due'!$B$26:$I$45,MATCH('Direct validations'!N170,'Financial Assets past due'!$B$26:$B$45,0),MATCH('Direct validations'!O170,'Financial Assets past due'!$B$29:$I$29,0))</f>
        <v>0</v>
      </c>
      <c r="Q170" s="520">
        <f>INDEX('Financial Assets past due'!$K$26:$R$45,MATCH('Direct validations'!N170,'Financial Assets past due'!$K$26:$K$45,0),MATCH('Direct validations'!O170,'Financial Assets past due'!$K$29:$R$29,0))</f>
        <v>0</v>
      </c>
      <c r="R170" s="517" t="str">
        <f t="shared" si="57"/>
        <v>Pass</v>
      </c>
      <c r="S170" s="529" t="str">
        <f t="shared" si="58"/>
        <v>Pass</v>
      </c>
      <c r="T170" s="517" t="s">
        <v>16</v>
      </c>
      <c r="U170" s="517">
        <f t="shared" si="59"/>
        <v>0</v>
      </c>
      <c r="V170" s="529">
        <f t="shared" si="59"/>
        <v>0</v>
      </c>
    </row>
    <row r="171" spans="4:22" ht="14.5" x14ac:dyDescent="0.35">
      <c r="D171" s="532" t="s">
        <v>1</v>
      </c>
      <c r="E171" s="517" t="str">
        <f>'Exposure to credit risk'!$C$55</f>
        <v>Derivative assets</v>
      </c>
      <c r="F171" s="517" t="str">
        <f>'Exposure to credit risk'!$K$47</f>
        <v>Total </v>
      </c>
      <c r="G171" s="519">
        <f>INDEX('Exposure to credit risk'!$B$46:$C$64,MATCH('Direct validations'!E171,'Exposure to credit risk'!$C$46:$C$64,0),1)</f>
        <v>6</v>
      </c>
      <c r="H171" s="519" t="str">
        <f>HLOOKUP(F171,'Exposure to credit risk'!$B$47:$K$48,2,FALSE)</f>
        <v>U</v>
      </c>
      <c r="I171" s="520">
        <f>INDEX('Exposure to credit risk'!$B$46:$K$64,MATCH('Direct validations'!G171,'Exposure to credit risk'!$B$46:$B$64,0),MATCH('Direct validations'!H171,'Exposure to credit risk'!$B$48:$K$48,0))</f>
        <v>0</v>
      </c>
      <c r="J171" s="520">
        <f>INDEX('Exposure to credit risk'!$M$46:$V$64,MATCH('Direct validations'!G171,'Exposure to credit risk'!$M$46:$M$64,0),MATCH('Direct validations'!H171,'Exposure to credit risk'!$M$48:$V$48,0))</f>
        <v>0</v>
      </c>
      <c r="K171" s="528" t="s">
        <v>109</v>
      </c>
      <c r="L171" s="517" t="str">
        <f>'Financial Assets past due'!$C$58</f>
        <v>Derivative assets</v>
      </c>
      <c r="M171" s="517" t="str">
        <f>'Financial Assets past due'!$I$49</f>
        <v>Total</v>
      </c>
      <c r="N171" s="519">
        <f>INDEX('Financial Assets past due'!$B$48:$C$67,MATCH('Direct validations'!L171,'Financial Assets past due'!$C$48:$C$67,0),1)</f>
        <v>6</v>
      </c>
      <c r="O171" s="519" t="str">
        <f>HLOOKUP(M171,'Financial Assets past due'!$B$49:$I$51,3,FALSE)</f>
        <v>O</v>
      </c>
      <c r="P171" s="520">
        <f>INDEX('Financial Assets past due'!$B$48:$I$67,MATCH('Direct validations'!N171,'Financial Assets past due'!$B$48:$B$67,0),MATCH('Direct validations'!O171,'Financial Assets past due'!$B$51:$I$51,0))</f>
        <v>0</v>
      </c>
      <c r="Q171" s="520">
        <f>INDEX('Financial Assets past due'!$K$48:$R$67,MATCH('Direct validations'!N171,'Financial Assets past due'!$K$48:$K$67,0),MATCH('Direct validations'!O171,'Financial Assets past due'!$K$51:$R$51,0))</f>
        <v>0</v>
      </c>
      <c r="R171" s="517" t="str">
        <f t="shared" si="57"/>
        <v>Pass</v>
      </c>
      <c r="S171" s="529" t="str">
        <f t="shared" si="58"/>
        <v>Pass</v>
      </c>
      <c r="T171" s="517" t="s">
        <v>16</v>
      </c>
      <c r="U171" s="517">
        <f t="shared" si="59"/>
        <v>0</v>
      </c>
      <c r="V171" s="529">
        <f t="shared" si="59"/>
        <v>0</v>
      </c>
    </row>
    <row r="172" spans="4:22" ht="14.5" x14ac:dyDescent="0.35">
      <c r="D172" s="532" t="s">
        <v>1</v>
      </c>
      <c r="E172" s="517" t="str">
        <f>'Exposure to credit risk'!$C$76</f>
        <v>Derivative assets</v>
      </c>
      <c r="F172" s="517" t="str">
        <f>'Exposure to credit risk'!$K$68</f>
        <v>Total </v>
      </c>
      <c r="G172" s="519">
        <f>INDEX('Exposure to credit risk'!$B$67:$C$85,MATCH('Direct validations'!E172,'Exposure to credit risk'!$C$67:$C$85,0),1)</f>
        <v>6</v>
      </c>
      <c r="H172" s="519" t="str">
        <f>HLOOKUP(F172,'Exposure to credit risk'!$B$68:$K$69,2,FALSE)</f>
        <v>AB</v>
      </c>
      <c r="I172" s="520">
        <f>INDEX('Exposure to credit risk'!$B$67:$K$85,MATCH('Direct validations'!G172,'Exposure to credit risk'!$B$67:$B$85,0),MATCH('Direct validations'!H172,'Exposure to credit risk'!$B$69:$K$69,0))</f>
        <v>0</v>
      </c>
      <c r="J172" s="520">
        <f>INDEX('Exposure to credit risk'!$M$67:$V$85,MATCH('Direct validations'!G172,'Exposure to credit risk'!$M$67:$M$85,0),MATCH('Direct validations'!H172,'Exposure to credit risk'!$M$69:$V$69,0))</f>
        <v>0</v>
      </c>
      <c r="K172" s="528" t="s">
        <v>109</v>
      </c>
      <c r="L172" s="517" t="str">
        <f>'Financial Assets past due'!$C$80</f>
        <v>Derivative assets</v>
      </c>
      <c r="M172" s="517" t="str">
        <f>'Financial Assets past due'!$I$71</f>
        <v>Total</v>
      </c>
      <c r="N172" s="519">
        <f>INDEX('Financial Assets past due'!$B$70:$C$89,MATCH('Direct validations'!L172,'Financial Assets past due'!$C$70:$C$89,0),1)</f>
        <v>6</v>
      </c>
      <c r="O172" s="519" t="str">
        <f>HLOOKUP(M172,'Financial Assets past due'!$B$71:$I$73,3,FALSE)</f>
        <v>T</v>
      </c>
      <c r="P172" s="520">
        <f>INDEX('Financial Assets past due'!$B$70:$I$89,MATCH('Direct validations'!N172,'Financial Assets past due'!$B$70:$B$89,0),MATCH('Direct validations'!O172,'Financial Assets past due'!$B$73:$I$73,0))</f>
        <v>0</v>
      </c>
      <c r="Q172" s="520">
        <f>INDEX('Financial Assets past due'!$K$70:$R$89,MATCH('Direct validations'!N172,'Financial Assets past due'!$K$70:$K$89,0),MATCH('Direct validations'!O172,'Financial Assets past due'!$K$73:$R$73,0))</f>
        <v>0</v>
      </c>
      <c r="R172" s="517" t="str">
        <f t="shared" si="57"/>
        <v>Pass</v>
      </c>
      <c r="S172" s="529" t="str">
        <f t="shared" si="58"/>
        <v>Pass</v>
      </c>
      <c r="T172" s="517" t="s">
        <v>16</v>
      </c>
      <c r="U172" s="517">
        <f t="shared" si="59"/>
        <v>0</v>
      </c>
      <c r="V172" s="529">
        <f t="shared" si="59"/>
        <v>0</v>
      </c>
    </row>
    <row r="173" spans="4:22" ht="14.5" x14ac:dyDescent="0.35">
      <c r="D173" s="532" t="s">
        <v>1</v>
      </c>
      <c r="E173" s="517" t="str">
        <f>'Exposure to credit risk'!$C$97</f>
        <v>Derivative assets</v>
      </c>
      <c r="F173" s="517" t="str">
        <f>'Exposure to credit risk'!$K$89</f>
        <v>Total </v>
      </c>
      <c r="G173" s="519">
        <f>INDEX('Exposure to credit risk'!$B$88:$C$106,MATCH('Direct validations'!E173,'Exposure to credit risk'!$C$88:$C$106,0),1)</f>
        <v>6</v>
      </c>
      <c r="H173" s="519" t="str">
        <f>HLOOKUP(F173,'Exposure to credit risk'!$B$89:$K$90,2,FALSE)</f>
        <v>AI</v>
      </c>
      <c r="I173" s="520">
        <f>INDEX('Exposure to credit risk'!$B$88:$K$106,MATCH('Direct validations'!G173,'Exposure to credit risk'!$B$88:$B$106,0),MATCH('Direct validations'!H173,'Exposure to credit risk'!$B$90:$K$90,0))</f>
        <v>0</v>
      </c>
      <c r="J173" s="520">
        <f>INDEX('Exposure to credit risk'!$M$88:$V$106,MATCH('Direct validations'!G173,'Exposure to credit risk'!$M$88:$M$106,0),MATCH('Direct validations'!H173,'Exposure to credit risk'!$M$90:$V$90,0))</f>
        <v>0</v>
      </c>
      <c r="K173" s="528" t="s">
        <v>109</v>
      </c>
      <c r="L173" s="517" t="str">
        <f>'Financial Assets past due'!$C$102</f>
        <v>Derivative assets</v>
      </c>
      <c r="M173" s="517" t="str">
        <f>'Financial Assets past due'!$I$93</f>
        <v>Total</v>
      </c>
      <c r="N173" s="519">
        <f>INDEX('Financial Assets past due'!$B$92:$C$111,MATCH('Direct validations'!L173,'Financial Assets past due'!$C$92:$C$111,0),1)</f>
        <v>6</v>
      </c>
      <c r="O173" s="519" t="str">
        <f>HLOOKUP(M173,'Financial Assets past due'!$B$93:$I$95,3,FALSE)</f>
        <v>Y</v>
      </c>
      <c r="P173" s="520">
        <f>INDEX('Financial Assets past due'!$B$92:$I$111,MATCH('Direct validations'!N173,'Financial Assets past due'!$B$92:$B$111,0),MATCH('Direct validations'!O173,'Financial Assets past due'!$B$95:$I$95,0))</f>
        <v>0</v>
      </c>
      <c r="Q173" s="520">
        <f>INDEX('Financial Assets past due'!$K$92:$R$111,MATCH('Direct validations'!N173,'Financial Assets past due'!$K$92:$K$111,0),MATCH('Direct validations'!O173,'Financial Assets past due'!$K$95:$R$95,0))</f>
        <v>0</v>
      </c>
      <c r="R173" s="517" t="str">
        <f t="shared" si="57"/>
        <v>Pass</v>
      </c>
      <c r="S173" s="529" t="str">
        <f t="shared" si="58"/>
        <v>Pass</v>
      </c>
      <c r="T173" s="517" t="s">
        <v>16</v>
      </c>
      <c r="U173" s="517">
        <f t="shared" si="59"/>
        <v>0</v>
      </c>
      <c r="V173" s="529">
        <f t="shared" si="59"/>
        <v>0</v>
      </c>
    </row>
    <row r="174" spans="4:22" ht="14.5" x14ac:dyDescent="0.35">
      <c r="D174" s="532" t="s">
        <v>1</v>
      </c>
      <c r="E174" s="517" t="str">
        <f>'Exposure to credit risk'!$C$118</f>
        <v>Derivative assets</v>
      </c>
      <c r="F174" s="517" t="str">
        <f>'Exposure to credit risk'!$K$110</f>
        <v>Total </v>
      </c>
      <c r="G174" s="519">
        <f>INDEX('Exposure to credit risk'!$B$109:$C$127,MATCH('Direct validations'!E174,'Exposure to credit risk'!$C$109:$C$127,0),1)</f>
        <v>6</v>
      </c>
      <c r="H174" s="519" t="str">
        <f>HLOOKUP(F174,'Exposure to credit risk'!$B$110:$K$111,2,FALSE)</f>
        <v>AP</v>
      </c>
      <c r="I174" s="520">
        <f>INDEX('Exposure to credit risk'!$B$109:$K$127,MATCH('Direct validations'!G174,'Exposure to credit risk'!$B$109:$B$127,0),MATCH('Direct validations'!H174,'Exposure to credit risk'!$B$111:$K$111,0))</f>
        <v>0</v>
      </c>
      <c r="J174" s="520">
        <f>INDEX('Exposure to credit risk'!$M$109:$V$127,MATCH('Direct validations'!G174,'Exposure to credit risk'!$M$109:$M$127,0),MATCH('Direct validations'!H174,'Exposure to credit risk'!$M$111:$V$111,0))</f>
        <v>0</v>
      </c>
      <c r="K174" s="528" t="s">
        <v>109</v>
      </c>
      <c r="L174" s="517" t="str">
        <f>'Financial Assets past due'!$C$124</f>
        <v>Derivative assets</v>
      </c>
      <c r="M174" s="517" t="str">
        <f>'Financial Assets past due'!$I$115</f>
        <v>Total</v>
      </c>
      <c r="N174" s="519">
        <f>INDEX('Financial Assets past due'!$B$114:$C$133,MATCH('Direct validations'!L174,'Financial Assets past due'!$C$114:$C$133,0),1)</f>
        <v>6</v>
      </c>
      <c r="O174" s="519" t="str">
        <f>HLOOKUP(M174,'Financial Assets past due'!$B$115:$I$117,3,FALSE)</f>
        <v>AD</v>
      </c>
      <c r="P174" s="520">
        <f>INDEX('Financial Assets past due'!$B$114:$I$133,MATCH('Direct validations'!N174,'Financial Assets past due'!$B$114:$B$133,0),MATCH('Direct validations'!O174,'Financial Assets past due'!$B$117:$I$117,0))</f>
        <v>0</v>
      </c>
      <c r="Q174" s="520">
        <f>INDEX('Financial Assets past due'!$K$114:$R$133,MATCH('Direct validations'!N174,'Financial Assets past due'!$K$114:$K$133,0),MATCH('Direct validations'!O174,'Financial Assets past due'!$K$117:$R$117,0))</f>
        <v>0</v>
      </c>
      <c r="R174" s="517" t="str">
        <f t="shared" si="57"/>
        <v>Pass</v>
      </c>
      <c r="S174" s="529" t="str">
        <f t="shared" si="58"/>
        <v>Pass</v>
      </c>
      <c r="T174" s="517" t="s">
        <v>16</v>
      </c>
      <c r="U174" s="517">
        <f t="shared" si="59"/>
        <v>0</v>
      </c>
      <c r="V174" s="529">
        <f t="shared" si="59"/>
        <v>0</v>
      </c>
    </row>
    <row r="175" spans="4:22" ht="14.5" x14ac:dyDescent="0.35">
      <c r="D175" s="532" t="s">
        <v>1</v>
      </c>
      <c r="E175" s="517" t="str">
        <f>'Exposure to credit risk'!$C$139</f>
        <v>Derivative assets</v>
      </c>
      <c r="F175" s="517" t="str">
        <f>'Exposure to credit risk'!$K$131</f>
        <v>Total </v>
      </c>
      <c r="G175" s="519">
        <f>INDEX('Exposure to credit risk'!$B$130:$C$148,MATCH('Direct validations'!E175,'Exposure to credit risk'!$C$130:$C$148,0),1)</f>
        <v>6</v>
      </c>
      <c r="H175" s="519" t="str">
        <f>HLOOKUP(F175,'Exposure to credit risk'!$B$131:$K$132,2,FALSE)</f>
        <v>AW</v>
      </c>
      <c r="I175" s="520">
        <f>INDEX('Exposure to credit risk'!$B$130:$K$148,MATCH('Direct validations'!G175,'Exposure to credit risk'!$B$130:$B$148,0),MATCH('Direct validations'!H175,'Exposure to credit risk'!$B$132:$K$132,0))</f>
        <v>0</v>
      </c>
      <c r="J175" s="520">
        <f>INDEX('Exposure to credit risk'!$M$130:$V$148,MATCH('Direct validations'!G175,'Exposure to credit risk'!$M$130:$M$148,0),MATCH('Direct validations'!H175,'Exposure to credit risk'!$M$132:$V$132,0))</f>
        <v>0</v>
      </c>
      <c r="K175" s="528" t="s">
        <v>109</v>
      </c>
      <c r="L175" s="517" t="str">
        <f>'Financial Assets past due'!$C$146</f>
        <v>Derivative assets</v>
      </c>
      <c r="M175" s="517" t="str">
        <f>'Financial Assets past due'!$I$137</f>
        <v>Total</v>
      </c>
      <c r="N175" s="519">
        <f>INDEX('Financial Assets past due'!$B$136:$C$155,MATCH('Direct validations'!L175,'Financial Assets past due'!$C$136:$C$155,0),1)</f>
        <v>6</v>
      </c>
      <c r="O175" s="519" t="str">
        <f>HLOOKUP(M175,'Financial Assets past due'!$B$137:$I$139,3,FALSE)</f>
        <v>AI</v>
      </c>
      <c r="P175" s="520">
        <f>INDEX('Financial Assets past due'!$B$136:$I$155,MATCH('Direct validations'!N175,'Financial Assets past due'!$B$136:$B$155,0),MATCH('Direct validations'!O175,'Financial Assets past due'!$B$139:$I$139,0))</f>
        <v>0</v>
      </c>
      <c r="Q175" s="520">
        <f>INDEX('Financial Assets past due'!$K$136:$R$155,MATCH('Direct validations'!N175,'Financial Assets past due'!$K$136:$K$155,0),MATCH('Direct validations'!O175,'Financial Assets past due'!$K$139:$R$139,0))</f>
        <v>0</v>
      </c>
      <c r="R175" s="517" t="str">
        <f t="shared" si="57"/>
        <v>Pass</v>
      </c>
      <c r="S175" s="529" t="str">
        <f t="shared" si="58"/>
        <v>Pass</v>
      </c>
      <c r="T175" s="517" t="s">
        <v>16</v>
      </c>
      <c r="U175" s="517">
        <f t="shared" si="59"/>
        <v>0</v>
      </c>
      <c r="V175" s="529">
        <f t="shared" si="59"/>
        <v>0</v>
      </c>
    </row>
    <row r="176" spans="4:22" ht="14.5" x14ac:dyDescent="0.35">
      <c r="D176" s="532" t="s">
        <v>1</v>
      </c>
      <c r="E176" s="517" t="str">
        <f>'Exposure to credit risk'!$C$160</f>
        <v>Derivative assets</v>
      </c>
      <c r="F176" s="517" t="str">
        <f>'Exposure to credit risk'!$K$152</f>
        <v>Total </v>
      </c>
      <c r="G176" s="519">
        <f>INDEX('Exposure to credit risk'!$B$151:$C$169,MATCH('Direct validations'!E176,'Exposure to credit risk'!$C$151:$C$169,0),1)</f>
        <v>6</v>
      </c>
      <c r="H176" s="519" t="str">
        <f>HLOOKUP(F176,'Exposure to credit risk'!$B$152:$K$153,2,FALSE)</f>
        <v>AAD</v>
      </c>
      <c r="I176" s="520">
        <f>INDEX('Exposure to credit risk'!$B$151:$K$169,MATCH('Direct validations'!G176,'Exposure to credit risk'!$B$151:$B$169,0),MATCH('Direct validations'!H176,'Exposure to credit risk'!$B$153:$K$153,0))</f>
        <v>0</v>
      </c>
      <c r="J176" s="520">
        <f>INDEX('Exposure to credit risk'!$M$151:$V$169,MATCH('Direct validations'!G176,'Exposure to credit risk'!$M$151:$M$169,0),MATCH('Direct validations'!H176,'Exposure to credit risk'!$M$153:$V$153,0))</f>
        <v>0</v>
      </c>
      <c r="K176" s="528" t="s">
        <v>109</v>
      </c>
      <c r="L176" s="517" t="str">
        <f>'Financial Assets past due'!$C$168</f>
        <v>Derivative assets</v>
      </c>
      <c r="M176" s="517" t="str">
        <f>'Financial Assets past due'!$I$159</f>
        <v>Total</v>
      </c>
      <c r="N176" s="519">
        <f>INDEX('Financial Assets past due'!$B$158:$C$177,MATCH('Direct validations'!L176,'Financial Assets past due'!$C$158:$C$177,0),1)</f>
        <v>6</v>
      </c>
      <c r="O176" s="519" t="str">
        <f>HLOOKUP(M176,'Financial Assets past due'!$B$159:$I$161,3,FALSE)</f>
        <v>AN</v>
      </c>
      <c r="P176" s="520">
        <f>INDEX('Financial Assets past due'!$B$158:$I$177,MATCH('Direct validations'!N176,'Financial Assets past due'!$B$158:$B$177,0),MATCH('Direct validations'!O176,'Financial Assets past due'!$B$161:$I$161,0))</f>
        <v>0</v>
      </c>
      <c r="Q176" s="520">
        <f>INDEX('Financial Assets past due'!$K$158:$R$177,MATCH('Direct validations'!N176,'Financial Assets past due'!$K$158:$K$177,0),MATCH('Direct validations'!O176,'Financial Assets past due'!$K$161:$R$161,0))</f>
        <v>0</v>
      </c>
      <c r="R176" s="517" t="str">
        <f t="shared" si="57"/>
        <v>Pass</v>
      </c>
      <c r="S176" s="529" t="str">
        <f t="shared" si="58"/>
        <v>Pass</v>
      </c>
      <c r="T176" s="517" t="s">
        <v>16</v>
      </c>
      <c r="U176" s="517">
        <f t="shared" si="59"/>
        <v>0</v>
      </c>
      <c r="V176" s="529">
        <f t="shared" si="59"/>
        <v>0</v>
      </c>
    </row>
    <row r="177" spans="4:22" x14ac:dyDescent="0.3">
      <c r="D177" s="525"/>
      <c r="I177" s="520"/>
      <c r="J177" s="520"/>
      <c r="P177" s="520"/>
      <c r="Q177" s="520"/>
      <c r="R177" s="517"/>
      <c r="S177" s="529"/>
      <c r="U177" s="517"/>
      <c r="V177" s="529"/>
    </row>
    <row r="178" spans="4:22" ht="14.5" x14ac:dyDescent="0.35">
      <c r="D178" s="532" t="s">
        <v>1</v>
      </c>
      <c r="E178" s="554" t="str">
        <f>'Exposure to credit risk'!$C$14</f>
        <v>Syndicate loan to Central Fund</v>
      </c>
      <c r="F178" s="517" t="str">
        <f>'Exposure to credit risk'!$K$5</f>
        <v>Total </v>
      </c>
      <c r="G178" s="519">
        <f>INDEX('Exposure to credit risk'!$B$4:$C$22,MATCH('Direct validations'!E178,'Exposure to credit risk'!$C$4:$C$22,0),1)</f>
        <v>7</v>
      </c>
      <c r="H178" s="519" t="str">
        <f>HLOOKUP(F178,'Exposure to credit risk'!$B$5:$K$6,2,FALSE)</f>
        <v>G</v>
      </c>
      <c r="I178" s="520">
        <f>INDEX('Exposure to credit risk'!$B$4:$K$22,MATCH('Direct validations'!G178,'Exposure to credit risk'!$B$4:$B$22,0),MATCH('Direct validations'!H178,'Exposure to credit risk'!$B$6:$K$6,0))</f>
        <v>0</v>
      </c>
      <c r="J178" s="520">
        <f>INDEX('Exposure to credit risk'!$M$4:$V$22,MATCH('Direct validations'!G178,'Exposure to credit risk'!$M$4:$M$22,0),MATCH('Direct validations'!H178,'Exposure to credit risk'!$M$6:$V$6,0))</f>
        <v>0</v>
      </c>
      <c r="K178" s="528" t="s">
        <v>109</v>
      </c>
      <c r="L178" s="517" t="str">
        <f>'Financial Assets past due'!$C$15</f>
        <v>Syndicate loan to Central Fund</v>
      </c>
      <c r="M178" s="517" t="str">
        <f>'Financial Assets past due'!$I$5</f>
        <v>Total</v>
      </c>
      <c r="N178" s="519">
        <f>INDEX('Financial Assets past due'!$B$4:$C$23,MATCH('Direct validations'!L178,'Financial Assets past due'!$C$4:$C$23,0),1)</f>
        <v>7</v>
      </c>
      <c r="O178" s="519" t="str">
        <f>HLOOKUP(M178,'Financial Assets past due'!$B$5:$I$7,3,FALSE)</f>
        <v>E</v>
      </c>
      <c r="P178" s="520">
        <f>INDEX('Financial Assets past due'!$B$4:$I$23,MATCH('Direct validations'!N178,'Financial Assets past due'!$B$4:$B$23,0),MATCH('Direct validations'!O178,'Financial Assets past due'!$B$7:$I$7,0))</f>
        <v>0</v>
      </c>
      <c r="Q178" s="520">
        <f>INDEX('Financial Assets past due'!$K$4:$R$23,MATCH('Direct validations'!N178,'Financial Assets past due'!$K$4:$K$23,0),MATCH('Direct validations'!O178,'Financial Assets past due'!$K$7:$R$7,0))</f>
        <v>0</v>
      </c>
      <c r="R178" s="517" t="str">
        <f t="shared" ref="R178:R185" si="60">IF($T178="No",IF(I178=P178,"Pass","Fail"),IF(I178+P178=0,"Pass","Fail"))</f>
        <v>Pass</v>
      </c>
      <c r="S178" s="529" t="str">
        <f t="shared" ref="S178:S185" si="61">IF($T178="No",IF(J178=Q178,"Pass","Fail"),IF(J178+Q178=0,"Pass","Fail"))</f>
        <v>Pass</v>
      </c>
      <c r="T178" s="517" t="s">
        <v>16</v>
      </c>
      <c r="U178" s="517">
        <f t="shared" ref="U178:V185" si="62">IF(R178="Pass",0,1)</f>
        <v>0</v>
      </c>
      <c r="V178" s="529">
        <f t="shared" si="62"/>
        <v>0</v>
      </c>
    </row>
    <row r="179" spans="4:22" ht="14.5" x14ac:dyDescent="0.35">
      <c r="D179" s="532" t="s">
        <v>1</v>
      </c>
      <c r="E179" s="554" t="str">
        <f>'Exposure to credit risk'!$C$35</f>
        <v>Syndicate loan to Central Fund</v>
      </c>
      <c r="F179" s="517" t="str">
        <f>'Exposure to credit risk'!$K$26</f>
        <v>Total </v>
      </c>
      <c r="G179" s="519">
        <f>INDEX('Exposure to credit risk'!$B$25:$C$43,MATCH('Direct validations'!E179,'Exposure to credit risk'!$C$25:$C$43,0),1)</f>
        <v>7</v>
      </c>
      <c r="H179" s="519" t="str">
        <f>HLOOKUP(F179,'Exposure to credit risk'!$B$26:$K$27,2,FALSE)</f>
        <v>N</v>
      </c>
      <c r="I179" s="520">
        <f>INDEX('Exposure to credit risk'!$B$25:$K$43,MATCH('Direct validations'!G179,'Exposure to credit risk'!$B$25:$B$43,0),MATCH('Direct validations'!H179,'Exposure to credit risk'!$B$27:$K$27,0))</f>
        <v>0</v>
      </c>
      <c r="J179" s="520">
        <f>INDEX('Exposure to credit risk'!$M$25:$V$43,MATCH('Direct validations'!G179,'Exposure to credit risk'!$M$25:$M$43,0),MATCH('Direct validations'!H179,'Exposure to credit risk'!$M$27:$V$27,0))</f>
        <v>0</v>
      </c>
      <c r="K179" s="528" t="s">
        <v>109</v>
      </c>
      <c r="L179" s="517" t="str">
        <f>'Financial Assets past due'!$C$15</f>
        <v>Syndicate loan to Central Fund</v>
      </c>
      <c r="M179" s="517" t="str">
        <f>'Financial Assets past due'!$I$27</f>
        <v>Total</v>
      </c>
      <c r="N179" s="519">
        <f>INDEX('Financial Assets past due'!$B$26:$C$45,MATCH('Direct validations'!L179,'Financial Assets past due'!$C$26:$C$45,0),1)</f>
        <v>7</v>
      </c>
      <c r="O179" s="519" t="str">
        <f>HLOOKUP(M179,'Financial Assets past due'!$B$27:$I$29,3,FALSE)</f>
        <v>J</v>
      </c>
      <c r="P179" s="520">
        <f>INDEX('Financial Assets past due'!$B$26:$I$45,MATCH('Direct validations'!N179,'Financial Assets past due'!$B$26:$B$45,0),MATCH('Direct validations'!O179,'Financial Assets past due'!$B$29:$I$29,0))</f>
        <v>0</v>
      </c>
      <c r="Q179" s="520">
        <f>INDEX('Financial Assets past due'!$K$26:$R$45,MATCH('Direct validations'!N179,'Financial Assets past due'!$K$26:$K$45,0),MATCH('Direct validations'!O179,'Financial Assets past due'!$K$29:$R$29,0))</f>
        <v>0</v>
      </c>
      <c r="R179" s="517" t="str">
        <f t="shared" si="60"/>
        <v>Pass</v>
      </c>
      <c r="S179" s="529" t="str">
        <f t="shared" si="61"/>
        <v>Pass</v>
      </c>
      <c r="T179" s="517" t="s">
        <v>16</v>
      </c>
      <c r="U179" s="517">
        <f t="shared" si="62"/>
        <v>0</v>
      </c>
      <c r="V179" s="529">
        <f t="shared" si="62"/>
        <v>0</v>
      </c>
    </row>
    <row r="180" spans="4:22" ht="14.5" x14ac:dyDescent="0.35">
      <c r="D180" s="532" t="s">
        <v>1</v>
      </c>
      <c r="E180" s="554" t="str">
        <f>'Exposure to credit risk'!$C$56</f>
        <v>Syndicate loan to Central Fund</v>
      </c>
      <c r="F180" s="517" t="str">
        <f>'Exposure to credit risk'!$K$47</f>
        <v>Total </v>
      </c>
      <c r="G180" s="519">
        <f>INDEX('Exposure to credit risk'!$B$46:$C$64,MATCH('Direct validations'!E180,'Exposure to credit risk'!$C$46:$C$64,0),1)</f>
        <v>7</v>
      </c>
      <c r="H180" s="519" t="str">
        <f>HLOOKUP(F180,'Exposure to credit risk'!$B$47:$K$48,2,FALSE)</f>
        <v>U</v>
      </c>
      <c r="I180" s="520">
        <f>INDEX('Exposure to credit risk'!$B$46:$K$64,MATCH('Direct validations'!G180,'Exposure to credit risk'!$B$46:$B$64,0),MATCH('Direct validations'!H180,'Exposure to credit risk'!$B$48:$K$48,0))</f>
        <v>0</v>
      </c>
      <c r="J180" s="520">
        <f>INDEX('Exposure to credit risk'!$M$46:$V$64,MATCH('Direct validations'!G180,'Exposure to credit risk'!$M$46:$M$64,0),MATCH('Direct validations'!H180,'Exposure to credit risk'!$M$48:$V$48,0))</f>
        <v>0</v>
      </c>
      <c r="K180" s="528" t="s">
        <v>109</v>
      </c>
      <c r="L180" s="517" t="str">
        <f>'Financial Assets past due'!$C$15</f>
        <v>Syndicate loan to Central Fund</v>
      </c>
      <c r="M180" s="517" t="str">
        <f>'Financial Assets past due'!$I$49</f>
        <v>Total</v>
      </c>
      <c r="N180" s="519">
        <f>INDEX('Financial Assets past due'!$B$48:$C$67,MATCH('Direct validations'!L180,'Financial Assets past due'!$C$48:$C$67,0),1)</f>
        <v>7</v>
      </c>
      <c r="O180" s="519" t="str">
        <f>HLOOKUP(M180,'Financial Assets past due'!$B$49:$I$51,3,FALSE)</f>
        <v>O</v>
      </c>
      <c r="P180" s="520">
        <f>INDEX('Financial Assets past due'!$B$48:$I$67,MATCH('Direct validations'!N180,'Financial Assets past due'!$B$48:$B$67,0),MATCH('Direct validations'!O180,'Financial Assets past due'!$B$51:$I$51,0))</f>
        <v>0</v>
      </c>
      <c r="Q180" s="520">
        <f>INDEX('Financial Assets past due'!$K$48:$R$67,MATCH('Direct validations'!N180,'Financial Assets past due'!$K$48:$K$67,0),MATCH('Direct validations'!O180,'Financial Assets past due'!$K$51:$R$51,0))</f>
        <v>0</v>
      </c>
      <c r="R180" s="517" t="str">
        <f t="shared" si="60"/>
        <v>Pass</v>
      </c>
      <c r="S180" s="529" t="str">
        <f t="shared" si="61"/>
        <v>Pass</v>
      </c>
      <c r="T180" s="517" t="s">
        <v>16</v>
      </c>
      <c r="U180" s="517">
        <f t="shared" si="62"/>
        <v>0</v>
      </c>
      <c r="V180" s="529">
        <f t="shared" si="62"/>
        <v>0</v>
      </c>
    </row>
    <row r="181" spans="4:22" ht="14.5" x14ac:dyDescent="0.35">
      <c r="D181" s="532" t="s">
        <v>1</v>
      </c>
      <c r="E181" s="554" t="str">
        <f>'Exposure to credit risk'!$C$77</f>
        <v>Syndicate loan to Central Fund</v>
      </c>
      <c r="F181" s="517" t="str">
        <f>'Exposure to credit risk'!$K$68</f>
        <v>Total </v>
      </c>
      <c r="G181" s="519">
        <f>INDEX('Exposure to credit risk'!$B$67:$C$85,MATCH('Direct validations'!E181,'Exposure to credit risk'!$C$67:$C$85,0),1)</f>
        <v>7</v>
      </c>
      <c r="H181" s="519" t="str">
        <f>HLOOKUP(F181,'Exposure to credit risk'!$B$68:$K$69,2,FALSE)</f>
        <v>AB</v>
      </c>
      <c r="I181" s="520">
        <f>INDEX('Exposure to credit risk'!$B$67:$K$85,MATCH('Direct validations'!G181,'Exposure to credit risk'!$B$67:$B$85,0),MATCH('Direct validations'!H181,'Exposure to credit risk'!$B$69:$K$69,0))</f>
        <v>0</v>
      </c>
      <c r="J181" s="520">
        <f>INDEX('Exposure to credit risk'!$M$67:$V$85,MATCH('Direct validations'!G181,'Exposure to credit risk'!$M$67:$M$85,0),MATCH('Direct validations'!H181,'Exposure to credit risk'!$M$69:$V$69,0))</f>
        <v>0</v>
      </c>
      <c r="K181" s="528" t="s">
        <v>109</v>
      </c>
      <c r="L181" s="517" t="str">
        <f>'Financial Assets past due'!$C$15</f>
        <v>Syndicate loan to Central Fund</v>
      </c>
      <c r="M181" s="517" t="str">
        <f>'Financial Assets past due'!$I$71</f>
        <v>Total</v>
      </c>
      <c r="N181" s="519">
        <f>INDEX('Financial Assets past due'!$B$70:$C$89,MATCH('Direct validations'!L181,'Financial Assets past due'!$C$70:$C$89,0),1)</f>
        <v>7</v>
      </c>
      <c r="O181" s="519" t="str">
        <f>HLOOKUP(M181,'Financial Assets past due'!$B$71:$I$73,3,FALSE)</f>
        <v>T</v>
      </c>
      <c r="P181" s="520">
        <f>INDEX('Financial Assets past due'!$B$70:$I$89,MATCH('Direct validations'!N181,'Financial Assets past due'!$B$70:$B$89,0),MATCH('Direct validations'!O181,'Financial Assets past due'!$B$73:$I$73,0))</f>
        <v>0</v>
      </c>
      <c r="Q181" s="520">
        <f>INDEX('Financial Assets past due'!$K$70:$R$89,MATCH('Direct validations'!N181,'Financial Assets past due'!$K$70:$K$89,0),MATCH('Direct validations'!O181,'Financial Assets past due'!$K$73:$R$73,0))</f>
        <v>0</v>
      </c>
      <c r="R181" s="517" t="str">
        <f t="shared" si="60"/>
        <v>Pass</v>
      </c>
      <c r="S181" s="529" t="str">
        <f t="shared" si="61"/>
        <v>Pass</v>
      </c>
      <c r="T181" s="517" t="s">
        <v>16</v>
      </c>
      <c r="U181" s="517">
        <f t="shared" si="62"/>
        <v>0</v>
      </c>
      <c r="V181" s="529">
        <f t="shared" si="62"/>
        <v>0</v>
      </c>
    </row>
    <row r="182" spans="4:22" ht="14.5" x14ac:dyDescent="0.35">
      <c r="D182" s="532" t="s">
        <v>1</v>
      </c>
      <c r="E182" s="554" t="str">
        <f>'Exposure to credit risk'!$C$98</f>
        <v>Syndicate loan to Central Fund</v>
      </c>
      <c r="F182" s="517" t="str">
        <f>'Exposure to credit risk'!$K$89</f>
        <v>Total </v>
      </c>
      <c r="G182" s="519">
        <f>INDEX('Exposure to credit risk'!$B$88:$C$106,MATCH('Direct validations'!E182,'Exposure to credit risk'!$C$88:$C$106,0),1)</f>
        <v>7</v>
      </c>
      <c r="H182" s="519" t="str">
        <f>HLOOKUP(F182,'Exposure to credit risk'!$B$89:$K$90,2,FALSE)</f>
        <v>AI</v>
      </c>
      <c r="I182" s="520">
        <f>INDEX('Exposure to credit risk'!$B$88:$K$106,MATCH('Direct validations'!G182,'Exposure to credit risk'!$B$88:$B$106,0),MATCH('Direct validations'!H182,'Exposure to credit risk'!$B$90:$K$90,0))</f>
        <v>0</v>
      </c>
      <c r="J182" s="520">
        <f>INDEX('Exposure to credit risk'!$M$88:$V$106,MATCH('Direct validations'!G182,'Exposure to credit risk'!$M$88:$M$106,0),MATCH('Direct validations'!H182,'Exposure to credit risk'!$M$90:$V$90,0))</f>
        <v>0</v>
      </c>
      <c r="K182" s="528" t="s">
        <v>109</v>
      </c>
      <c r="L182" s="517" t="str">
        <f>'Financial Assets past due'!$C$15</f>
        <v>Syndicate loan to Central Fund</v>
      </c>
      <c r="M182" s="517" t="str">
        <f>'Financial Assets past due'!$I$93</f>
        <v>Total</v>
      </c>
      <c r="N182" s="519">
        <f>INDEX('Financial Assets past due'!$B$92:$C$111,MATCH('Direct validations'!L182,'Financial Assets past due'!$C$92:$C$111,0),1)</f>
        <v>7</v>
      </c>
      <c r="O182" s="519" t="str">
        <f>HLOOKUP(M182,'Financial Assets past due'!$B$93:$I$95,3,FALSE)</f>
        <v>Y</v>
      </c>
      <c r="P182" s="520">
        <f>INDEX('Financial Assets past due'!$B$92:$I$111,MATCH('Direct validations'!N182,'Financial Assets past due'!$B$92:$B$111,0),MATCH('Direct validations'!O182,'Financial Assets past due'!$B$95:$I$95,0))</f>
        <v>0</v>
      </c>
      <c r="Q182" s="520">
        <f>INDEX('Financial Assets past due'!$K$92:$R$111,MATCH('Direct validations'!N182,'Financial Assets past due'!$K$92:$K$111,0),MATCH('Direct validations'!O182,'Financial Assets past due'!$K$95:$R$95,0))</f>
        <v>0</v>
      </c>
      <c r="R182" s="517" t="str">
        <f t="shared" si="60"/>
        <v>Pass</v>
      </c>
      <c r="S182" s="529" t="str">
        <f t="shared" si="61"/>
        <v>Pass</v>
      </c>
      <c r="T182" s="517" t="s">
        <v>16</v>
      </c>
      <c r="U182" s="517">
        <f t="shared" si="62"/>
        <v>0</v>
      </c>
      <c r="V182" s="529">
        <f t="shared" si="62"/>
        <v>0</v>
      </c>
    </row>
    <row r="183" spans="4:22" ht="14.5" x14ac:dyDescent="0.35">
      <c r="D183" s="532" t="s">
        <v>1</v>
      </c>
      <c r="E183" s="554" t="str">
        <f>'Exposure to credit risk'!$C$119</f>
        <v>Syndicate loan to Central Fund</v>
      </c>
      <c r="F183" s="517" t="str">
        <f>'Exposure to credit risk'!$K$110</f>
        <v>Total </v>
      </c>
      <c r="G183" s="519">
        <f>INDEX('Exposure to credit risk'!$B$109:$C$127,MATCH('Direct validations'!E183,'Exposure to credit risk'!$C$109:$C$127,0),1)</f>
        <v>7</v>
      </c>
      <c r="H183" s="519" t="str">
        <f>HLOOKUP(F183,'Exposure to credit risk'!$B$110:$K$111,2,FALSE)</f>
        <v>AP</v>
      </c>
      <c r="I183" s="520">
        <f>INDEX('Exposure to credit risk'!$B$109:$K$127,MATCH('Direct validations'!G183,'Exposure to credit risk'!$B$109:$B$127,0),MATCH('Direct validations'!H183,'Exposure to credit risk'!$B$111:$K$111,0))</f>
        <v>0</v>
      </c>
      <c r="J183" s="520">
        <f>INDEX('Exposure to credit risk'!$M$109:$V$127,MATCH('Direct validations'!G183,'Exposure to credit risk'!$M$109:$M$127,0),MATCH('Direct validations'!H183,'Exposure to credit risk'!$M$111:$V$111,0))</f>
        <v>0</v>
      </c>
      <c r="K183" s="528" t="s">
        <v>109</v>
      </c>
      <c r="L183" s="517" t="str">
        <f>'Financial Assets past due'!$C$15</f>
        <v>Syndicate loan to Central Fund</v>
      </c>
      <c r="M183" s="517" t="str">
        <f>'Financial Assets past due'!$I$115</f>
        <v>Total</v>
      </c>
      <c r="N183" s="519">
        <f>INDEX('Financial Assets past due'!$B$114:$C$133,MATCH('Direct validations'!L183,'Financial Assets past due'!$C$114:$C$133,0),1)</f>
        <v>7</v>
      </c>
      <c r="O183" s="519" t="str">
        <f>HLOOKUP(M183,'Financial Assets past due'!$B$115:$I$117,3,FALSE)</f>
        <v>AD</v>
      </c>
      <c r="P183" s="520">
        <f>INDEX('Financial Assets past due'!$B$114:$I$133,MATCH('Direct validations'!N183,'Financial Assets past due'!$B$114:$B$133,0),MATCH('Direct validations'!O183,'Financial Assets past due'!$B$117:$I$117,0))</f>
        <v>0</v>
      </c>
      <c r="Q183" s="520">
        <f>INDEX('Financial Assets past due'!$K$114:$R$133,MATCH('Direct validations'!N183,'Financial Assets past due'!$K$114:$K$133,0),MATCH('Direct validations'!O183,'Financial Assets past due'!$K$117:$R$117,0))</f>
        <v>0</v>
      </c>
      <c r="R183" s="517" t="str">
        <f t="shared" si="60"/>
        <v>Pass</v>
      </c>
      <c r="S183" s="529" t="str">
        <f t="shared" si="61"/>
        <v>Pass</v>
      </c>
      <c r="T183" s="517" t="s">
        <v>16</v>
      </c>
      <c r="U183" s="517">
        <f t="shared" si="62"/>
        <v>0</v>
      </c>
      <c r="V183" s="529">
        <f t="shared" si="62"/>
        <v>0</v>
      </c>
    </row>
    <row r="184" spans="4:22" ht="14.5" x14ac:dyDescent="0.35">
      <c r="D184" s="532" t="s">
        <v>1</v>
      </c>
      <c r="E184" s="554" t="str">
        <f>'Exposure to credit risk'!$C$140</f>
        <v>Syndicate loan to Central Fund</v>
      </c>
      <c r="F184" s="517" t="str">
        <f>'Exposure to credit risk'!$K$131</f>
        <v>Total </v>
      </c>
      <c r="G184" s="519">
        <f>INDEX('Exposure to credit risk'!$B$130:$C$148,MATCH('Direct validations'!E184,'Exposure to credit risk'!$C$130:$C$148,0),1)</f>
        <v>7</v>
      </c>
      <c r="H184" s="519" t="str">
        <f>HLOOKUP(F184,'Exposure to credit risk'!$B$131:$K$132,2,FALSE)</f>
        <v>AW</v>
      </c>
      <c r="I184" s="520">
        <f>INDEX('Exposure to credit risk'!$B$130:$K$148,MATCH('Direct validations'!G184,'Exposure to credit risk'!$B$130:$B$148,0),MATCH('Direct validations'!H184,'Exposure to credit risk'!$B$132:$K$132,0))</f>
        <v>0</v>
      </c>
      <c r="J184" s="520">
        <f>INDEX('Exposure to credit risk'!$M$130:$V$148,MATCH('Direct validations'!G184,'Exposure to credit risk'!$M$130:$M$148,0),MATCH('Direct validations'!H184,'Exposure to credit risk'!$M$132:$V$132,0))</f>
        <v>0</v>
      </c>
      <c r="K184" s="528" t="s">
        <v>109</v>
      </c>
      <c r="L184" s="517" t="str">
        <f>'Financial Assets past due'!$C$15</f>
        <v>Syndicate loan to Central Fund</v>
      </c>
      <c r="M184" s="517" t="str">
        <f>'Financial Assets past due'!$I$137</f>
        <v>Total</v>
      </c>
      <c r="N184" s="519">
        <f>INDEX('Financial Assets past due'!$B$136:$C$155,MATCH('Direct validations'!L184,'Financial Assets past due'!$C$136:$C$155,0),1)</f>
        <v>7</v>
      </c>
      <c r="O184" s="519" t="str">
        <f>HLOOKUP(M184,'Financial Assets past due'!$B$137:$I$139,3,FALSE)</f>
        <v>AI</v>
      </c>
      <c r="P184" s="520">
        <f>INDEX('Financial Assets past due'!$B$136:$I$155,MATCH('Direct validations'!N184,'Financial Assets past due'!$B$136:$B$155,0),MATCH('Direct validations'!O184,'Financial Assets past due'!$B$139:$I$139,0))</f>
        <v>0</v>
      </c>
      <c r="Q184" s="520">
        <f>INDEX('Financial Assets past due'!$K$136:$R$155,MATCH('Direct validations'!N184,'Financial Assets past due'!$K$136:$K$155,0),MATCH('Direct validations'!O184,'Financial Assets past due'!$K$139:$R$139,0))</f>
        <v>0</v>
      </c>
      <c r="R184" s="517" t="str">
        <f t="shared" si="60"/>
        <v>Pass</v>
      </c>
      <c r="S184" s="529" t="str">
        <f t="shared" si="61"/>
        <v>Pass</v>
      </c>
      <c r="T184" s="517" t="s">
        <v>16</v>
      </c>
      <c r="U184" s="517">
        <f t="shared" si="62"/>
        <v>0</v>
      </c>
      <c r="V184" s="529">
        <f t="shared" si="62"/>
        <v>0</v>
      </c>
    </row>
    <row r="185" spans="4:22" ht="14.5" x14ac:dyDescent="0.35">
      <c r="D185" s="532" t="s">
        <v>1</v>
      </c>
      <c r="E185" s="554" t="str">
        <f>'Exposure to credit risk'!$C$161</f>
        <v>Syndicate loan to Central Fund</v>
      </c>
      <c r="F185" s="517" t="str">
        <f>'Exposure to credit risk'!$K$152</f>
        <v>Total </v>
      </c>
      <c r="G185" s="519">
        <f>INDEX('Exposure to credit risk'!$B$151:$C$169,MATCH('Direct validations'!E185,'Exposure to credit risk'!$C$151:$C$169,0),1)</f>
        <v>7</v>
      </c>
      <c r="H185" s="519" t="str">
        <f>HLOOKUP(F185,'Exposure to credit risk'!$B$152:$K$153,2,FALSE)</f>
        <v>AAD</v>
      </c>
      <c r="I185" s="520">
        <f>INDEX('Exposure to credit risk'!$B$151:$K$169,MATCH('Direct validations'!G185,'Exposure to credit risk'!$B$151:$B$169,0),MATCH('Direct validations'!H185,'Exposure to credit risk'!$B$153:$K$153,0))</f>
        <v>0</v>
      </c>
      <c r="J185" s="520">
        <f>INDEX('Exposure to credit risk'!$M$151:$V$169,MATCH('Direct validations'!G185,'Exposure to credit risk'!$M$151:$M$169,0),MATCH('Direct validations'!H185,'Exposure to credit risk'!$M$153:$V$153,0))</f>
        <v>0</v>
      </c>
      <c r="K185" s="528" t="s">
        <v>109</v>
      </c>
      <c r="L185" s="517" t="str">
        <f>'Financial Assets past due'!$C$15</f>
        <v>Syndicate loan to Central Fund</v>
      </c>
      <c r="M185" s="517" t="str">
        <f>'Financial Assets past due'!$I$159</f>
        <v>Total</v>
      </c>
      <c r="N185" s="519">
        <f>INDEX('Financial Assets past due'!$B$158:$C$177,MATCH('Direct validations'!L185,'Financial Assets past due'!$C$158:$C$177,0),1)</f>
        <v>7</v>
      </c>
      <c r="O185" s="519" t="str">
        <f>HLOOKUP(M185,'Financial Assets past due'!$B$159:$I$161,3,FALSE)</f>
        <v>AN</v>
      </c>
      <c r="P185" s="520">
        <f>INDEX('Financial Assets past due'!$B$158:$I$177,MATCH('Direct validations'!N185,'Financial Assets past due'!$B$158:$B$177,0),MATCH('Direct validations'!O185,'Financial Assets past due'!$B$161:$I$161,0))</f>
        <v>0</v>
      </c>
      <c r="Q185" s="520">
        <f>INDEX('Financial Assets past due'!$K$158:$R$177,MATCH('Direct validations'!N185,'Financial Assets past due'!$K$158:$K$177,0),MATCH('Direct validations'!O185,'Financial Assets past due'!$K$161:$R$161,0))</f>
        <v>0</v>
      </c>
      <c r="R185" s="517" t="str">
        <f t="shared" si="60"/>
        <v>Pass</v>
      </c>
      <c r="S185" s="529" t="str">
        <f t="shared" si="61"/>
        <v>Pass</v>
      </c>
      <c r="T185" s="517" t="s">
        <v>16</v>
      </c>
      <c r="U185" s="517">
        <f t="shared" si="62"/>
        <v>0</v>
      </c>
      <c r="V185" s="529">
        <f t="shared" si="62"/>
        <v>0</v>
      </c>
    </row>
    <row r="186" spans="4:22" x14ac:dyDescent="0.3">
      <c r="D186" s="525"/>
      <c r="I186" s="520"/>
      <c r="J186" s="520"/>
      <c r="P186" s="520"/>
      <c r="Q186" s="520"/>
      <c r="R186" s="517"/>
      <c r="S186" s="529"/>
      <c r="U186" s="517"/>
      <c r="V186" s="529"/>
    </row>
    <row r="187" spans="4:22" ht="14.5" x14ac:dyDescent="0.35">
      <c r="D187" s="532" t="s">
        <v>1</v>
      </c>
      <c r="E187" s="517" t="str">
        <f>'Exposure to credit risk'!$C$15</f>
        <v>Other investments</v>
      </c>
      <c r="F187" s="517" t="str">
        <f>'Exposure to credit risk'!$K$5</f>
        <v>Total </v>
      </c>
      <c r="G187" s="519">
        <f>INDEX('Exposure to credit risk'!$B$4:$C$22,MATCH('Direct validations'!E187,'Exposure to credit risk'!$C$4:$C$22,0),1)</f>
        <v>8</v>
      </c>
      <c r="H187" s="519" t="str">
        <f>HLOOKUP(F187,'Exposure to credit risk'!$B$5:$K$6,2,FALSE)</f>
        <v>G</v>
      </c>
      <c r="I187" s="520">
        <f>INDEX('Exposure to credit risk'!$B$4:$K$22,MATCH('Direct validations'!G187,'Exposure to credit risk'!$B$4:$B$22,0),MATCH('Direct validations'!H187,'Exposure to credit risk'!$B$6:$K$6,0))</f>
        <v>0</v>
      </c>
      <c r="J187" s="520">
        <f>INDEX('Exposure to credit risk'!$M$4:$V$22,MATCH('Direct validations'!G187,'Exposure to credit risk'!$M$4:$M$22,0),MATCH('Direct validations'!H187,'Exposure to credit risk'!$M$6:$V$6,0))</f>
        <v>0</v>
      </c>
      <c r="K187" s="528" t="s">
        <v>109</v>
      </c>
      <c r="L187" s="517" t="str">
        <f>'Financial Assets past due'!$C$16</f>
        <v>Other investments</v>
      </c>
      <c r="M187" s="517" t="str">
        <f>'Financial Assets past due'!$I$5</f>
        <v>Total</v>
      </c>
      <c r="N187" s="519">
        <f>INDEX('Financial Assets past due'!$B$4:$C$23,MATCH('Direct validations'!L187,'Financial Assets past due'!$C$4:$C$23,0),1)</f>
        <v>8</v>
      </c>
      <c r="O187" s="519" t="str">
        <f>HLOOKUP(M187,'Financial Assets past due'!$B$5:$I$7,3,FALSE)</f>
        <v>E</v>
      </c>
      <c r="P187" s="520">
        <f>INDEX('Financial Assets past due'!$B$4:$I$23,MATCH('Direct validations'!N187,'Financial Assets past due'!$B$4:$B$23,0),MATCH('Direct validations'!O187,'Financial Assets past due'!$B$7:$I$7,0))</f>
        <v>0</v>
      </c>
      <c r="Q187" s="520">
        <f>INDEX('Financial Assets past due'!$K$4:$R$23,MATCH('Direct validations'!N187,'Financial Assets past due'!$K$4:$K$23,0),MATCH('Direct validations'!O187,'Financial Assets past due'!$K$7:$R$7,0))</f>
        <v>0</v>
      </c>
      <c r="R187" s="517" t="str">
        <f t="shared" ref="R187:R194" si="63">IF($T187="No",IF(I187=P187,"Pass","Fail"),IF(I187+P187=0,"Pass","Fail"))</f>
        <v>Pass</v>
      </c>
      <c r="S187" s="529" t="str">
        <f t="shared" ref="S187:S194" si="64">IF($T187="No",IF(J187=Q187,"Pass","Fail"),IF(J187+Q187=0,"Pass","Fail"))</f>
        <v>Pass</v>
      </c>
      <c r="T187" s="517" t="s">
        <v>16</v>
      </c>
      <c r="U187" s="517">
        <f t="shared" ref="U187:U194" si="65">IF(R187="Pass",0,1)</f>
        <v>0</v>
      </c>
      <c r="V187" s="529">
        <f t="shared" ref="V187:V194" si="66">IF(S187="Pass",0,1)</f>
        <v>0</v>
      </c>
    </row>
    <row r="188" spans="4:22" ht="14.5" x14ac:dyDescent="0.35">
      <c r="D188" s="532" t="s">
        <v>1</v>
      </c>
      <c r="E188" s="517" t="str">
        <f>'Exposure to credit risk'!$C$15</f>
        <v>Other investments</v>
      </c>
      <c r="F188" s="517" t="str">
        <f>'Exposure to credit risk'!$K$26</f>
        <v>Total </v>
      </c>
      <c r="G188" s="519">
        <f>INDEX('Exposure to credit risk'!$B$25:$C$43,MATCH('Direct validations'!E188,'Exposure to credit risk'!$C$25:$C$43,0),1)</f>
        <v>8</v>
      </c>
      <c r="H188" s="519" t="str">
        <f>HLOOKUP(F188,'Exposure to credit risk'!$B$26:$K$27,2,FALSE)</f>
        <v>N</v>
      </c>
      <c r="I188" s="520">
        <f>INDEX('Exposure to credit risk'!$B$25:$K$43,MATCH('Direct validations'!G188,'Exposure to credit risk'!$B$25:$B$43,0),MATCH('Direct validations'!H188,'Exposure to credit risk'!$B$27:$K$27,0))</f>
        <v>0</v>
      </c>
      <c r="J188" s="520">
        <f>INDEX('Exposure to credit risk'!$M$25:$V$43,MATCH('Direct validations'!G188,'Exposure to credit risk'!$M$25:$M$43,0),MATCH('Direct validations'!H188,'Exposure to credit risk'!$M$27:$V$27,0))</f>
        <v>0</v>
      </c>
      <c r="K188" s="528" t="s">
        <v>109</v>
      </c>
      <c r="L188" s="517" t="str">
        <f>'Financial Assets past due'!$C$16</f>
        <v>Other investments</v>
      </c>
      <c r="M188" s="517" t="str">
        <f>'Financial Assets past due'!$I$27</f>
        <v>Total</v>
      </c>
      <c r="N188" s="519">
        <f>INDEX('Financial Assets past due'!$B$26:$C$45,MATCH('Direct validations'!L188,'Financial Assets past due'!$C$26:$C$45,0),1)</f>
        <v>8</v>
      </c>
      <c r="O188" s="519" t="str">
        <f>HLOOKUP(M188,'Financial Assets past due'!$B$27:$I$29,3,FALSE)</f>
        <v>J</v>
      </c>
      <c r="P188" s="520">
        <f>INDEX('Financial Assets past due'!$B$26:$I$45,MATCH('Direct validations'!N188,'Financial Assets past due'!$B$26:$B$45,0),MATCH('Direct validations'!O188,'Financial Assets past due'!$B$29:$I$29,0))</f>
        <v>0</v>
      </c>
      <c r="Q188" s="520">
        <f>INDEX('Financial Assets past due'!$K$26:$R$45,MATCH('Direct validations'!N188,'Financial Assets past due'!$K$26:$K$45,0),MATCH('Direct validations'!O188,'Financial Assets past due'!$K$29:$R$29,0))</f>
        <v>0</v>
      </c>
      <c r="R188" s="517" t="str">
        <f t="shared" si="63"/>
        <v>Pass</v>
      </c>
      <c r="S188" s="529" t="str">
        <f t="shared" si="64"/>
        <v>Pass</v>
      </c>
      <c r="T188" s="517" t="s">
        <v>16</v>
      </c>
      <c r="U188" s="517">
        <f t="shared" si="65"/>
        <v>0</v>
      </c>
      <c r="V188" s="529">
        <f t="shared" si="66"/>
        <v>0</v>
      </c>
    </row>
    <row r="189" spans="4:22" ht="14.5" x14ac:dyDescent="0.35">
      <c r="D189" s="532" t="s">
        <v>1</v>
      </c>
      <c r="E189" s="517" t="str">
        <f>'Exposure to credit risk'!$C$15</f>
        <v>Other investments</v>
      </c>
      <c r="F189" s="517" t="str">
        <f>'Exposure to credit risk'!$K$47</f>
        <v>Total </v>
      </c>
      <c r="G189" s="519">
        <f>INDEX('Exposure to credit risk'!$B$46:$C$64,MATCH('Direct validations'!E189,'Exposure to credit risk'!$C$46:$C$64,0),1)</f>
        <v>8</v>
      </c>
      <c r="H189" s="519" t="str">
        <f>HLOOKUP(F189,'Exposure to credit risk'!$B$47:$K$48,2,FALSE)</f>
        <v>U</v>
      </c>
      <c r="I189" s="520">
        <f>INDEX('Exposure to credit risk'!$B$46:$K$64,MATCH('Direct validations'!G189,'Exposure to credit risk'!$B$46:$B$64,0),MATCH('Direct validations'!H189,'Exposure to credit risk'!$B$48:$K$48,0))</f>
        <v>0</v>
      </c>
      <c r="J189" s="520">
        <f>INDEX('Exposure to credit risk'!$M$46:$V$64,MATCH('Direct validations'!G189,'Exposure to credit risk'!$M$46:$M$64,0),MATCH('Direct validations'!H189,'Exposure to credit risk'!$M$48:$V$48,0))</f>
        <v>0</v>
      </c>
      <c r="K189" s="528" t="s">
        <v>109</v>
      </c>
      <c r="L189" s="517" t="str">
        <f>'Financial Assets past due'!$C$16</f>
        <v>Other investments</v>
      </c>
      <c r="M189" s="517" t="str">
        <f>'Financial Assets past due'!$I$49</f>
        <v>Total</v>
      </c>
      <c r="N189" s="519">
        <f>INDEX('Financial Assets past due'!$B$48:$C$67,MATCH('Direct validations'!L189,'Financial Assets past due'!$C$48:$C$67,0),1)</f>
        <v>8</v>
      </c>
      <c r="O189" s="519" t="str">
        <f>HLOOKUP(M189,'Financial Assets past due'!$B$49:$I$51,3,FALSE)</f>
        <v>O</v>
      </c>
      <c r="P189" s="520">
        <f>INDEX('Financial Assets past due'!$B$48:$I$67,MATCH('Direct validations'!N189,'Financial Assets past due'!$B$48:$B$67,0),MATCH('Direct validations'!O189,'Financial Assets past due'!$B$51:$I$51,0))</f>
        <v>0</v>
      </c>
      <c r="Q189" s="520">
        <f>INDEX('Financial Assets past due'!$K$48:$R$67,MATCH('Direct validations'!N189,'Financial Assets past due'!$K$48:$K$67,0),MATCH('Direct validations'!O189,'Financial Assets past due'!$K$51:$R$51,0))</f>
        <v>0</v>
      </c>
      <c r="R189" s="517" t="str">
        <f t="shared" si="63"/>
        <v>Pass</v>
      </c>
      <c r="S189" s="529" t="str">
        <f t="shared" si="64"/>
        <v>Pass</v>
      </c>
      <c r="T189" s="517" t="s">
        <v>16</v>
      </c>
      <c r="U189" s="517">
        <f t="shared" si="65"/>
        <v>0</v>
      </c>
      <c r="V189" s="529">
        <f t="shared" si="66"/>
        <v>0</v>
      </c>
    </row>
    <row r="190" spans="4:22" ht="14.5" x14ac:dyDescent="0.35">
      <c r="D190" s="532" t="s">
        <v>1</v>
      </c>
      <c r="E190" s="517" t="str">
        <f>'Exposure to credit risk'!$C$15</f>
        <v>Other investments</v>
      </c>
      <c r="F190" s="517" t="str">
        <f>'Exposure to credit risk'!$K$68</f>
        <v>Total </v>
      </c>
      <c r="G190" s="519">
        <f>INDEX('Exposure to credit risk'!$B$67:$C$85,MATCH('Direct validations'!E190,'Exposure to credit risk'!$C$67:$C$85,0),1)</f>
        <v>8</v>
      </c>
      <c r="H190" s="519" t="str">
        <f>HLOOKUP(F190,'Exposure to credit risk'!$B$68:$K$69,2,FALSE)</f>
        <v>AB</v>
      </c>
      <c r="I190" s="520">
        <f>INDEX('Exposure to credit risk'!$B$67:$K$85,MATCH('Direct validations'!G190,'Exposure to credit risk'!$B$67:$B$85,0),MATCH('Direct validations'!H190,'Exposure to credit risk'!$B$69:$K$69,0))</f>
        <v>0</v>
      </c>
      <c r="J190" s="520">
        <f>INDEX('Exposure to credit risk'!$M$67:$V$85,MATCH('Direct validations'!G190,'Exposure to credit risk'!$M$67:$M$85,0),MATCH('Direct validations'!H190,'Exposure to credit risk'!$M$69:$V$69,0))</f>
        <v>0</v>
      </c>
      <c r="K190" s="528" t="s">
        <v>109</v>
      </c>
      <c r="L190" s="517" t="str">
        <f>'Financial Assets past due'!$C$16</f>
        <v>Other investments</v>
      </c>
      <c r="M190" s="517" t="str">
        <f>'Financial Assets past due'!$I$71</f>
        <v>Total</v>
      </c>
      <c r="N190" s="519">
        <f>INDEX('Financial Assets past due'!$B$70:$C$89,MATCH('Direct validations'!L190,'Financial Assets past due'!$C$70:$C$89,0),1)</f>
        <v>8</v>
      </c>
      <c r="O190" s="519" t="str">
        <f>HLOOKUP(M190,'Financial Assets past due'!$B$71:$I$73,3,FALSE)</f>
        <v>T</v>
      </c>
      <c r="P190" s="520">
        <f>INDEX('Financial Assets past due'!$B$70:$I$89,MATCH('Direct validations'!N190,'Financial Assets past due'!$B$70:$B$89,0),MATCH('Direct validations'!O190,'Financial Assets past due'!$B$73:$I$73,0))</f>
        <v>0</v>
      </c>
      <c r="Q190" s="520">
        <f>INDEX('Financial Assets past due'!$K$70:$R$89,MATCH('Direct validations'!N190,'Financial Assets past due'!$K$70:$K$89,0),MATCH('Direct validations'!O190,'Financial Assets past due'!$K$73:$R$73,0))</f>
        <v>0</v>
      </c>
      <c r="R190" s="517" t="str">
        <f t="shared" si="63"/>
        <v>Pass</v>
      </c>
      <c r="S190" s="529" t="str">
        <f t="shared" si="64"/>
        <v>Pass</v>
      </c>
      <c r="T190" s="517" t="s">
        <v>16</v>
      </c>
      <c r="U190" s="517">
        <f t="shared" si="65"/>
        <v>0</v>
      </c>
      <c r="V190" s="529">
        <f t="shared" si="66"/>
        <v>0</v>
      </c>
    </row>
    <row r="191" spans="4:22" ht="14.5" x14ac:dyDescent="0.35">
      <c r="D191" s="532" t="s">
        <v>1</v>
      </c>
      <c r="E191" s="517" t="str">
        <f>'Exposure to credit risk'!$C$15</f>
        <v>Other investments</v>
      </c>
      <c r="F191" s="517" t="str">
        <f>'Exposure to credit risk'!$K$89</f>
        <v>Total </v>
      </c>
      <c r="G191" s="519">
        <f>INDEX('Exposure to credit risk'!$B$88:$C$106,MATCH('Direct validations'!E191,'Exposure to credit risk'!$C$88:$C$106,0),1)</f>
        <v>8</v>
      </c>
      <c r="H191" s="519" t="str">
        <f>HLOOKUP(F191,'Exposure to credit risk'!$B$89:$K$90,2,FALSE)</f>
        <v>AI</v>
      </c>
      <c r="I191" s="520">
        <f>INDEX('Exposure to credit risk'!$B$88:$K$106,MATCH('Direct validations'!G191,'Exposure to credit risk'!$B$88:$B$106,0),MATCH('Direct validations'!H191,'Exposure to credit risk'!$B$90:$K$90,0))</f>
        <v>0</v>
      </c>
      <c r="J191" s="520">
        <f>INDEX('Exposure to credit risk'!$M$88:$V$106,MATCH('Direct validations'!G191,'Exposure to credit risk'!$M$88:$M$106,0),MATCH('Direct validations'!H191,'Exposure to credit risk'!$M$90:$V$90,0))</f>
        <v>0</v>
      </c>
      <c r="K191" s="528" t="s">
        <v>109</v>
      </c>
      <c r="L191" s="517" t="str">
        <f>'Financial Assets past due'!$C$16</f>
        <v>Other investments</v>
      </c>
      <c r="M191" s="517" t="str">
        <f>'Financial Assets past due'!$I$93</f>
        <v>Total</v>
      </c>
      <c r="N191" s="519">
        <f>INDEX('Financial Assets past due'!$B$92:$C$111,MATCH('Direct validations'!L191,'Financial Assets past due'!$C$92:$C$111,0),1)</f>
        <v>8</v>
      </c>
      <c r="O191" s="519" t="str">
        <f>HLOOKUP(M191,'Financial Assets past due'!$B$93:$I$95,3,FALSE)</f>
        <v>Y</v>
      </c>
      <c r="P191" s="520">
        <f>INDEX('Financial Assets past due'!$B$92:$I$111,MATCH('Direct validations'!N191,'Financial Assets past due'!$B$92:$B$111,0),MATCH('Direct validations'!O191,'Financial Assets past due'!$B$95:$I$95,0))</f>
        <v>0</v>
      </c>
      <c r="Q191" s="520">
        <f>INDEX('Financial Assets past due'!$K$92:$R$111,MATCH('Direct validations'!N191,'Financial Assets past due'!$K$92:$K$111,0),MATCH('Direct validations'!O191,'Financial Assets past due'!$K$95:$R$95,0))</f>
        <v>0</v>
      </c>
      <c r="R191" s="517" t="str">
        <f t="shared" si="63"/>
        <v>Pass</v>
      </c>
      <c r="S191" s="529" t="str">
        <f t="shared" si="64"/>
        <v>Pass</v>
      </c>
      <c r="T191" s="517" t="s">
        <v>16</v>
      </c>
      <c r="U191" s="517">
        <f t="shared" si="65"/>
        <v>0</v>
      </c>
      <c r="V191" s="529">
        <f t="shared" si="66"/>
        <v>0</v>
      </c>
    </row>
    <row r="192" spans="4:22" ht="14.5" x14ac:dyDescent="0.35">
      <c r="D192" s="532" t="s">
        <v>1</v>
      </c>
      <c r="E192" s="517" t="str">
        <f>'Exposure to credit risk'!$C$15</f>
        <v>Other investments</v>
      </c>
      <c r="F192" s="517" t="str">
        <f>'Exposure to credit risk'!$K$110</f>
        <v>Total </v>
      </c>
      <c r="G192" s="519">
        <f>INDEX('Exposure to credit risk'!$B$109:$C$127,MATCH('Direct validations'!E192,'Exposure to credit risk'!$C$109:$C$127,0),1)</f>
        <v>8</v>
      </c>
      <c r="H192" s="519" t="str">
        <f>HLOOKUP(F192,'Exposure to credit risk'!$B$110:$K$111,2,FALSE)</f>
        <v>AP</v>
      </c>
      <c r="I192" s="520">
        <f>INDEX('Exposure to credit risk'!$B$109:$K$127,MATCH('Direct validations'!G192,'Exposure to credit risk'!$B$109:$B$127,0),MATCH('Direct validations'!H192,'Exposure to credit risk'!$B$111:$K$111,0))</f>
        <v>0</v>
      </c>
      <c r="J192" s="520">
        <f>INDEX('Exposure to credit risk'!$M$109:$V$127,MATCH('Direct validations'!G192,'Exposure to credit risk'!$M$109:$M$127,0),MATCH('Direct validations'!H192,'Exposure to credit risk'!$M$111:$V$111,0))</f>
        <v>0</v>
      </c>
      <c r="K192" s="528" t="s">
        <v>109</v>
      </c>
      <c r="L192" s="517" t="str">
        <f>'Financial Assets past due'!$C$16</f>
        <v>Other investments</v>
      </c>
      <c r="M192" s="517" t="str">
        <f>'Financial Assets past due'!$I$115</f>
        <v>Total</v>
      </c>
      <c r="N192" s="519">
        <f>INDEX('Financial Assets past due'!$B$114:$C$133,MATCH('Direct validations'!L192,'Financial Assets past due'!$C$114:$C$133,0),1)</f>
        <v>8</v>
      </c>
      <c r="O192" s="519" t="str">
        <f>HLOOKUP(M192,'Financial Assets past due'!$B$115:$I$117,3,FALSE)</f>
        <v>AD</v>
      </c>
      <c r="P192" s="520">
        <f>INDEX('Financial Assets past due'!$B$114:$I$133,MATCH('Direct validations'!N192,'Financial Assets past due'!$B$114:$B$133,0),MATCH('Direct validations'!O192,'Financial Assets past due'!$B$117:$I$117,0))</f>
        <v>0</v>
      </c>
      <c r="Q192" s="520">
        <f>INDEX('Financial Assets past due'!$K$114:$R$133,MATCH('Direct validations'!N192,'Financial Assets past due'!$K$114:$K$133,0),MATCH('Direct validations'!O192,'Financial Assets past due'!$K$117:$R$117,0))</f>
        <v>0</v>
      </c>
      <c r="R192" s="517" t="str">
        <f t="shared" si="63"/>
        <v>Pass</v>
      </c>
      <c r="S192" s="529" t="str">
        <f t="shared" si="64"/>
        <v>Pass</v>
      </c>
      <c r="T192" s="517" t="s">
        <v>16</v>
      </c>
      <c r="U192" s="517">
        <f t="shared" si="65"/>
        <v>0</v>
      </c>
      <c r="V192" s="529">
        <f t="shared" si="66"/>
        <v>0</v>
      </c>
    </row>
    <row r="193" spans="4:22" ht="14.5" x14ac:dyDescent="0.35">
      <c r="D193" s="532" t="s">
        <v>1</v>
      </c>
      <c r="E193" s="517" t="str">
        <f>'Exposure to credit risk'!$C$15</f>
        <v>Other investments</v>
      </c>
      <c r="F193" s="517" t="str">
        <f>'Exposure to credit risk'!$K$131</f>
        <v>Total </v>
      </c>
      <c r="G193" s="519">
        <f>INDEX('Exposure to credit risk'!$B$130:$C$148,MATCH('Direct validations'!E193,'Exposure to credit risk'!$C$130:$C$148,0),1)</f>
        <v>8</v>
      </c>
      <c r="H193" s="519" t="str">
        <f>HLOOKUP(F193,'Exposure to credit risk'!$B$131:$K$132,2,FALSE)</f>
        <v>AW</v>
      </c>
      <c r="I193" s="520">
        <f>INDEX('Exposure to credit risk'!$B$130:$K$148,MATCH('Direct validations'!G193,'Exposure to credit risk'!$B$130:$B$148,0),MATCH('Direct validations'!H193,'Exposure to credit risk'!$B$132:$K$132,0))</f>
        <v>0</v>
      </c>
      <c r="J193" s="520">
        <f>INDEX('Exposure to credit risk'!$M$130:$V$148,MATCH('Direct validations'!G193,'Exposure to credit risk'!$M$130:$M$148,0),MATCH('Direct validations'!H193,'Exposure to credit risk'!$M$132:$V$132,0))</f>
        <v>0</v>
      </c>
      <c r="K193" s="528" t="s">
        <v>109</v>
      </c>
      <c r="L193" s="517" t="str">
        <f>'Financial Assets past due'!$C$16</f>
        <v>Other investments</v>
      </c>
      <c r="M193" s="517" t="str">
        <f>'Financial Assets past due'!$I$137</f>
        <v>Total</v>
      </c>
      <c r="N193" s="519">
        <f>INDEX('Financial Assets past due'!$B$136:$C$155,MATCH('Direct validations'!L193,'Financial Assets past due'!$C$136:$C$155,0),1)</f>
        <v>8</v>
      </c>
      <c r="O193" s="519" t="str">
        <f>HLOOKUP(M193,'Financial Assets past due'!$B$137:$I$139,3,FALSE)</f>
        <v>AI</v>
      </c>
      <c r="P193" s="520">
        <f>INDEX('Financial Assets past due'!$B$136:$I$155,MATCH('Direct validations'!N193,'Financial Assets past due'!$B$136:$B$155,0),MATCH('Direct validations'!O193,'Financial Assets past due'!$B$139:$I$139,0))</f>
        <v>0</v>
      </c>
      <c r="Q193" s="520">
        <f>INDEX('Financial Assets past due'!$K$136:$R$155,MATCH('Direct validations'!N193,'Financial Assets past due'!$K$136:$K$155,0),MATCH('Direct validations'!O193,'Financial Assets past due'!$K$139:$R$139,0))</f>
        <v>0</v>
      </c>
      <c r="R193" s="517" t="str">
        <f t="shared" si="63"/>
        <v>Pass</v>
      </c>
      <c r="S193" s="529" t="str">
        <f t="shared" si="64"/>
        <v>Pass</v>
      </c>
      <c r="T193" s="517" t="s">
        <v>16</v>
      </c>
      <c r="U193" s="517">
        <f t="shared" si="65"/>
        <v>0</v>
      </c>
      <c r="V193" s="529">
        <f t="shared" si="66"/>
        <v>0</v>
      </c>
    </row>
    <row r="194" spans="4:22" ht="14.5" x14ac:dyDescent="0.35">
      <c r="D194" s="532" t="s">
        <v>1</v>
      </c>
      <c r="E194" s="517" t="str">
        <f>'Exposure to credit risk'!$C$15</f>
        <v>Other investments</v>
      </c>
      <c r="F194" s="517" t="str">
        <f>'Exposure to credit risk'!$K$152</f>
        <v>Total </v>
      </c>
      <c r="G194" s="519">
        <f>INDEX('Exposure to credit risk'!$B$151:$C$169,MATCH('Direct validations'!E194,'Exposure to credit risk'!$C$151:$C$169,0),1)</f>
        <v>8</v>
      </c>
      <c r="H194" s="519" t="str">
        <f>HLOOKUP(F194,'Exposure to credit risk'!$B$152:$K$153,2,FALSE)</f>
        <v>AAD</v>
      </c>
      <c r="I194" s="520">
        <f>INDEX('Exposure to credit risk'!$B$151:$K$169,MATCH('Direct validations'!G194,'Exposure to credit risk'!$B$151:$B$169,0),MATCH('Direct validations'!H194,'Exposure to credit risk'!$B$153:$K$153,0))</f>
        <v>0</v>
      </c>
      <c r="J194" s="520">
        <f>INDEX('Exposure to credit risk'!$M$151:$V$169,MATCH('Direct validations'!G194,'Exposure to credit risk'!$M$151:$M$169,0),MATCH('Direct validations'!H194,'Exposure to credit risk'!$M$153:$V$153,0))</f>
        <v>0</v>
      </c>
      <c r="K194" s="528" t="s">
        <v>109</v>
      </c>
      <c r="L194" s="517" t="str">
        <f>'Financial Assets past due'!$C$16</f>
        <v>Other investments</v>
      </c>
      <c r="M194" s="517" t="str">
        <f>'Financial Assets past due'!$I$159</f>
        <v>Total</v>
      </c>
      <c r="N194" s="519">
        <f>INDEX('Financial Assets past due'!$B$158:$C$177,MATCH('Direct validations'!L194,'Financial Assets past due'!$C$158:$C$177,0),1)</f>
        <v>8</v>
      </c>
      <c r="O194" s="519" t="str">
        <f>HLOOKUP(M194,'Financial Assets past due'!$B$159:$I$161,3,FALSE)</f>
        <v>AN</v>
      </c>
      <c r="P194" s="520">
        <f>INDEX('Financial Assets past due'!$B$158:$I$177,MATCH('Direct validations'!N194,'Financial Assets past due'!$B$158:$B$177,0),MATCH('Direct validations'!O194,'Financial Assets past due'!$B$161:$I$161,0))</f>
        <v>0</v>
      </c>
      <c r="Q194" s="520">
        <f>INDEX('Financial Assets past due'!$K$158:$R$177,MATCH('Direct validations'!N194,'Financial Assets past due'!$K$158:$K$177,0),MATCH('Direct validations'!O194,'Financial Assets past due'!$K$161:$R$161,0))</f>
        <v>0</v>
      </c>
      <c r="R194" s="517" t="str">
        <f t="shared" si="63"/>
        <v>Pass</v>
      </c>
      <c r="S194" s="529" t="str">
        <f t="shared" si="64"/>
        <v>Pass</v>
      </c>
      <c r="T194" s="517" t="s">
        <v>16</v>
      </c>
      <c r="U194" s="517">
        <f t="shared" si="65"/>
        <v>0</v>
      </c>
      <c r="V194" s="529">
        <f t="shared" si="66"/>
        <v>0</v>
      </c>
    </row>
    <row r="195" spans="4:22" x14ac:dyDescent="0.3">
      <c r="D195" s="525"/>
      <c r="I195" s="520"/>
      <c r="J195" s="520"/>
      <c r="P195" s="520"/>
      <c r="Q195" s="520"/>
      <c r="R195" s="517"/>
      <c r="S195" s="529"/>
      <c r="U195" s="517"/>
      <c r="V195" s="529"/>
    </row>
    <row r="196" spans="4:22" ht="14.5" x14ac:dyDescent="0.35">
      <c r="D196" s="532" t="s">
        <v>1</v>
      </c>
      <c r="E196" s="517" t="str">
        <f>'Exposure to credit risk'!$C$16</f>
        <v>Deposits with ceding undertakings</v>
      </c>
      <c r="F196" s="517" t="str">
        <f>'Exposure to credit risk'!$K$5</f>
        <v>Total </v>
      </c>
      <c r="G196" s="519">
        <f>INDEX('Exposure to credit risk'!$B$4:$C$22,MATCH('Direct validations'!E196,'Exposure to credit risk'!$C$4:$C$22,0),1)</f>
        <v>9</v>
      </c>
      <c r="H196" s="519" t="str">
        <f>HLOOKUP(F196,'Exposure to credit risk'!$B$5:$K$6,2,FALSE)</f>
        <v>G</v>
      </c>
      <c r="I196" s="520">
        <f>INDEX('Exposure to credit risk'!$B$4:$K$22,MATCH('Direct validations'!G196,'Exposure to credit risk'!$B$4:$B$22,0),MATCH('Direct validations'!H196,'Exposure to credit risk'!$B$6:$K$6,0))</f>
        <v>0</v>
      </c>
      <c r="J196" s="520">
        <f>INDEX('Exposure to credit risk'!$M$4:$V$22,MATCH('Direct validations'!G196,'Exposure to credit risk'!$M$4:$M$22,0),MATCH('Direct validations'!H196,'Exposure to credit risk'!$M$6:$V$6,0))</f>
        <v>0</v>
      </c>
      <c r="K196" s="528" t="s">
        <v>109</v>
      </c>
      <c r="L196" s="517" t="str">
        <f>'Financial Assets past due'!$C$17</f>
        <v>Deposits with ceding undertakings</v>
      </c>
      <c r="M196" s="517" t="str">
        <f>'Financial Assets past due'!$I$5</f>
        <v>Total</v>
      </c>
      <c r="N196" s="519">
        <f>INDEX('Financial Assets past due'!$B$4:$C$23,MATCH('Direct validations'!L196,'Financial Assets past due'!$C$4:$C$23,0),1)</f>
        <v>9</v>
      </c>
      <c r="O196" s="519" t="str">
        <f>HLOOKUP(M196,'Financial Assets past due'!$B$5:$I$7,3,FALSE)</f>
        <v>E</v>
      </c>
      <c r="P196" s="520">
        <f>INDEX('Financial Assets past due'!$B$4:$I$23,MATCH('Direct validations'!N196,'Financial Assets past due'!$B$4:$B$23,0),MATCH('Direct validations'!O196,'Financial Assets past due'!$B$7:$I$7,0))</f>
        <v>0</v>
      </c>
      <c r="Q196" s="520">
        <f>INDEX('Financial Assets past due'!$K$4:$R$23,MATCH('Direct validations'!N196,'Financial Assets past due'!$K$4:$K$23,0),MATCH('Direct validations'!O196,'Financial Assets past due'!$K$7:$R$7,0))</f>
        <v>0</v>
      </c>
      <c r="R196" s="517" t="str">
        <f t="shared" ref="R196:R203" si="67">IF($T196="No",IF(I196=P196,"Pass","Fail"),IF(I196+P196=0,"Pass","Fail"))</f>
        <v>Pass</v>
      </c>
      <c r="S196" s="529" t="str">
        <f t="shared" ref="S196:S203" si="68">IF($T196="No",IF(J196=Q196,"Pass","Fail"),IF(J196+Q196=0,"Pass","Fail"))</f>
        <v>Pass</v>
      </c>
      <c r="T196" s="517" t="s">
        <v>16</v>
      </c>
      <c r="U196" s="517">
        <f t="shared" ref="U196:U203" si="69">IF(R196="Pass",0,1)</f>
        <v>0</v>
      </c>
      <c r="V196" s="529">
        <f t="shared" ref="V196:V203" si="70">IF(S196="Pass",0,1)</f>
        <v>0</v>
      </c>
    </row>
    <row r="197" spans="4:22" ht="14.5" x14ac:dyDescent="0.35">
      <c r="D197" s="532" t="s">
        <v>1</v>
      </c>
      <c r="E197" s="517" t="str">
        <f>'Exposure to credit risk'!$C$16</f>
        <v>Deposits with ceding undertakings</v>
      </c>
      <c r="F197" s="517" t="str">
        <f>'Exposure to credit risk'!$K$26</f>
        <v>Total </v>
      </c>
      <c r="G197" s="519">
        <f>INDEX('Exposure to credit risk'!$B$25:$C$43,MATCH('Direct validations'!E197,'Exposure to credit risk'!$C$25:$C$43,0),1)</f>
        <v>9</v>
      </c>
      <c r="H197" s="519" t="str">
        <f>HLOOKUP(F197,'Exposure to credit risk'!$B$26:$K$27,2,FALSE)</f>
        <v>N</v>
      </c>
      <c r="I197" s="520">
        <f>INDEX('Exposure to credit risk'!$B$25:$K$43,MATCH('Direct validations'!G197,'Exposure to credit risk'!$B$25:$B$43,0),MATCH('Direct validations'!H197,'Exposure to credit risk'!$B$27:$K$27,0))</f>
        <v>0</v>
      </c>
      <c r="J197" s="520">
        <f>INDEX('Exposure to credit risk'!$M$25:$V$43,MATCH('Direct validations'!G197,'Exposure to credit risk'!$M$25:$M$43,0),MATCH('Direct validations'!H197,'Exposure to credit risk'!$M$27:$V$27,0))</f>
        <v>0</v>
      </c>
      <c r="K197" s="528" t="s">
        <v>109</v>
      </c>
      <c r="L197" s="517" t="str">
        <f>'Financial Assets past due'!$C$17</f>
        <v>Deposits with ceding undertakings</v>
      </c>
      <c r="M197" s="517" t="str">
        <f>'Financial Assets past due'!$I$27</f>
        <v>Total</v>
      </c>
      <c r="N197" s="519">
        <f>INDEX('Financial Assets past due'!$B$26:$C$45,MATCH('Direct validations'!L197,'Financial Assets past due'!$C$26:$C$45,0),1)</f>
        <v>9</v>
      </c>
      <c r="O197" s="519" t="str">
        <f>HLOOKUP(M197,'Financial Assets past due'!$B$27:$I$29,3,FALSE)</f>
        <v>J</v>
      </c>
      <c r="P197" s="520">
        <f>INDEX('Financial Assets past due'!$B$26:$I$45,MATCH('Direct validations'!N197,'Financial Assets past due'!$B$26:$B$45,0),MATCH('Direct validations'!O197,'Financial Assets past due'!$B$29:$I$29,0))</f>
        <v>0</v>
      </c>
      <c r="Q197" s="520">
        <f>INDEX('Financial Assets past due'!$K$26:$R$45,MATCH('Direct validations'!N197,'Financial Assets past due'!$K$26:$K$45,0),MATCH('Direct validations'!O197,'Financial Assets past due'!$K$29:$R$29,0))</f>
        <v>0</v>
      </c>
      <c r="R197" s="517" t="str">
        <f t="shared" si="67"/>
        <v>Pass</v>
      </c>
      <c r="S197" s="529" t="str">
        <f t="shared" si="68"/>
        <v>Pass</v>
      </c>
      <c r="T197" s="517" t="s">
        <v>16</v>
      </c>
      <c r="U197" s="517">
        <f t="shared" si="69"/>
        <v>0</v>
      </c>
      <c r="V197" s="529">
        <f t="shared" si="70"/>
        <v>0</v>
      </c>
    </row>
    <row r="198" spans="4:22" ht="14.5" x14ac:dyDescent="0.35">
      <c r="D198" s="532" t="s">
        <v>1</v>
      </c>
      <c r="E198" s="517" t="str">
        <f>'Exposure to credit risk'!$C$16</f>
        <v>Deposits with ceding undertakings</v>
      </c>
      <c r="F198" s="517" t="str">
        <f>'Exposure to credit risk'!$K$47</f>
        <v>Total </v>
      </c>
      <c r="G198" s="519">
        <f>INDEX('Exposure to credit risk'!$B$46:$C$64,MATCH('Direct validations'!E198,'Exposure to credit risk'!$C$46:$C$64,0),1)</f>
        <v>9</v>
      </c>
      <c r="H198" s="519" t="str">
        <f>HLOOKUP(F198,'Exposure to credit risk'!$B$47:$K$48,2,FALSE)</f>
        <v>U</v>
      </c>
      <c r="I198" s="520">
        <f>INDEX('Exposure to credit risk'!$B$46:$K$64,MATCH('Direct validations'!G198,'Exposure to credit risk'!$B$46:$B$64,0),MATCH('Direct validations'!H198,'Exposure to credit risk'!$B$48:$K$48,0))</f>
        <v>0</v>
      </c>
      <c r="J198" s="520">
        <f>INDEX('Exposure to credit risk'!$M$46:$V$64,MATCH('Direct validations'!G198,'Exposure to credit risk'!$M$46:$M$64,0),MATCH('Direct validations'!H198,'Exposure to credit risk'!$M$48:$V$48,0))</f>
        <v>0</v>
      </c>
      <c r="K198" s="528" t="s">
        <v>109</v>
      </c>
      <c r="L198" s="517" t="str">
        <f>'Financial Assets past due'!$C$17</f>
        <v>Deposits with ceding undertakings</v>
      </c>
      <c r="M198" s="517" t="str">
        <f>'Financial Assets past due'!$I$49</f>
        <v>Total</v>
      </c>
      <c r="N198" s="519">
        <f>INDEX('Financial Assets past due'!$B$48:$C$67,MATCH('Direct validations'!L198,'Financial Assets past due'!$C$48:$C$67,0),1)</f>
        <v>9</v>
      </c>
      <c r="O198" s="519" t="str">
        <f>HLOOKUP(M198,'Financial Assets past due'!$B$49:$I$51,3,FALSE)</f>
        <v>O</v>
      </c>
      <c r="P198" s="520">
        <f>INDEX('Financial Assets past due'!$B$48:$I$67,MATCH('Direct validations'!N198,'Financial Assets past due'!$B$48:$B$67,0),MATCH('Direct validations'!O198,'Financial Assets past due'!$B$51:$I$51,0))</f>
        <v>0</v>
      </c>
      <c r="Q198" s="520">
        <f>INDEX('Financial Assets past due'!$K$48:$R$67,MATCH('Direct validations'!N198,'Financial Assets past due'!$K$48:$K$67,0),MATCH('Direct validations'!O198,'Financial Assets past due'!$K$51:$R$51,0))</f>
        <v>0</v>
      </c>
      <c r="R198" s="517" t="str">
        <f t="shared" si="67"/>
        <v>Pass</v>
      </c>
      <c r="S198" s="529" t="str">
        <f t="shared" si="68"/>
        <v>Pass</v>
      </c>
      <c r="T198" s="517" t="s">
        <v>16</v>
      </c>
      <c r="U198" s="517">
        <f t="shared" si="69"/>
        <v>0</v>
      </c>
      <c r="V198" s="529">
        <f t="shared" si="70"/>
        <v>0</v>
      </c>
    </row>
    <row r="199" spans="4:22" ht="14.5" x14ac:dyDescent="0.35">
      <c r="D199" s="532" t="s">
        <v>1</v>
      </c>
      <c r="E199" s="517" t="str">
        <f>'Exposure to credit risk'!$C$16</f>
        <v>Deposits with ceding undertakings</v>
      </c>
      <c r="F199" s="517" t="str">
        <f>'Exposure to credit risk'!$K$68</f>
        <v>Total </v>
      </c>
      <c r="G199" s="519">
        <f>INDEX('Exposure to credit risk'!$B$67:$C$85,MATCH('Direct validations'!E199,'Exposure to credit risk'!$C$67:$C$85,0),1)</f>
        <v>9</v>
      </c>
      <c r="H199" s="519" t="str">
        <f>HLOOKUP(F199,'Exposure to credit risk'!$B$68:$K$69,2,FALSE)</f>
        <v>AB</v>
      </c>
      <c r="I199" s="520">
        <f>INDEX('Exposure to credit risk'!$B$67:$K$85,MATCH('Direct validations'!G199,'Exposure to credit risk'!$B$67:$B$85,0),MATCH('Direct validations'!H199,'Exposure to credit risk'!$B$69:$K$69,0))</f>
        <v>0</v>
      </c>
      <c r="J199" s="520">
        <f>INDEX('Exposure to credit risk'!$M$67:$V$85,MATCH('Direct validations'!G199,'Exposure to credit risk'!$M$67:$M$85,0),MATCH('Direct validations'!H199,'Exposure to credit risk'!$M$69:$V$69,0))</f>
        <v>0</v>
      </c>
      <c r="K199" s="528" t="s">
        <v>109</v>
      </c>
      <c r="L199" s="517" t="str">
        <f>'Financial Assets past due'!$C$17</f>
        <v>Deposits with ceding undertakings</v>
      </c>
      <c r="M199" s="517" t="str">
        <f>'Financial Assets past due'!$I$71</f>
        <v>Total</v>
      </c>
      <c r="N199" s="519">
        <f>INDEX('Financial Assets past due'!$B$70:$C$89,MATCH('Direct validations'!L199,'Financial Assets past due'!$C$70:$C$89,0),1)</f>
        <v>9</v>
      </c>
      <c r="O199" s="519" t="str">
        <f>HLOOKUP(M199,'Financial Assets past due'!$B$71:$I$73,3,FALSE)</f>
        <v>T</v>
      </c>
      <c r="P199" s="520">
        <f>INDEX('Financial Assets past due'!$B$70:$I$89,MATCH('Direct validations'!N199,'Financial Assets past due'!$B$70:$B$89,0),MATCH('Direct validations'!O199,'Financial Assets past due'!$B$73:$I$73,0))</f>
        <v>0</v>
      </c>
      <c r="Q199" s="520">
        <f>INDEX('Financial Assets past due'!$K$70:$R$89,MATCH('Direct validations'!N199,'Financial Assets past due'!$K$70:$K$89,0),MATCH('Direct validations'!O199,'Financial Assets past due'!$K$73:$R$73,0))</f>
        <v>0</v>
      </c>
      <c r="R199" s="517" t="str">
        <f t="shared" si="67"/>
        <v>Pass</v>
      </c>
      <c r="S199" s="529" t="str">
        <f t="shared" si="68"/>
        <v>Pass</v>
      </c>
      <c r="T199" s="517" t="s">
        <v>16</v>
      </c>
      <c r="U199" s="517">
        <f t="shared" si="69"/>
        <v>0</v>
      </c>
      <c r="V199" s="529">
        <f t="shared" si="70"/>
        <v>0</v>
      </c>
    </row>
    <row r="200" spans="4:22" ht="14.5" x14ac:dyDescent="0.35">
      <c r="D200" s="532" t="s">
        <v>1</v>
      </c>
      <c r="E200" s="517" t="str">
        <f>'Exposure to credit risk'!$C$16</f>
        <v>Deposits with ceding undertakings</v>
      </c>
      <c r="F200" s="517" t="str">
        <f>'Exposure to credit risk'!$K$89</f>
        <v>Total </v>
      </c>
      <c r="G200" s="519">
        <f>INDEX('Exposure to credit risk'!$B$88:$C$106,MATCH('Direct validations'!E200,'Exposure to credit risk'!$C$88:$C$106,0),1)</f>
        <v>9</v>
      </c>
      <c r="H200" s="519" t="str">
        <f>HLOOKUP(F200,'Exposure to credit risk'!$B$89:$K$90,2,FALSE)</f>
        <v>AI</v>
      </c>
      <c r="I200" s="520">
        <f>INDEX('Exposure to credit risk'!$B$88:$K$106,MATCH('Direct validations'!G200,'Exposure to credit risk'!$B$88:$B$106,0),MATCH('Direct validations'!H200,'Exposure to credit risk'!$B$90:$K$90,0))</f>
        <v>0</v>
      </c>
      <c r="J200" s="520">
        <f>INDEX('Exposure to credit risk'!$M$88:$V$106,MATCH('Direct validations'!G200,'Exposure to credit risk'!$M$88:$M$106,0),MATCH('Direct validations'!H200,'Exposure to credit risk'!$M$90:$V$90,0))</f>
        <v>0</v>
      </c>
      <c r="K200" s="528" t="s">
        <v>109</v>
      </c>
      <c r="L200" s="517" t="str">
        <f>'Financial Assets past due'!$C$17</f>
        <v>Deposits with ceding undertakings</v>
      </c>
      <c r="M200" s="517" t="str">
        <f>'Financial Assets past due'!$I$93</f>
        <v>Total</v>
      </c>
      <c r="N200" s="519">
        <f>INDEX('Financial Assets past due'!$B$92:$C$111,MATCH('Direct validations'!L200,'Financial Assets past due'!$C$92:$C$111,0),1)</f>
        <v>9</v>
      </c>
      <c r="O200" s="519" t="str">
        <f>HLOOKUP(M200,'Financial Assets past due'!$B$93:$I$95,3,FALSE)</f>
        <v>Y</v>
      </c>
      <c r="P200" s="520">
        <f>INDEX('Financial Assets past due'!$B$92:$I$111,MATCH('Direct validations'!N200,'Financial Assets past due'!$B$92:$B$111,0),MATCH('Direct validations'!O200,'Financial Assets past due'!$B$95:$I$95,0))</f>
        <v>0</v>
      </c>
      <c r="Q200" s="520">
        <f>INDEX('Financial Assets past due'!$K$92:$R$111,MATCH('Direct validations'!N200,'Financial Assets past due'!$K$92:$K$111,0),MATCH('Direct validations'!O200,'Financial Assets past due'!$K$95:$R$95,0))</f>
        <v>0</v>
      </c>
      <c r="R200" s="517" t="str">
        <f t="shared" si="67"/>
        <v>Pass</v>
      </c>
      <c r="S200" s="529" t="str">
        <f t="shared" si="68"/>
        <v>Pass</v>
      </c>
      <c r="T200" s="517" t="s">
        <v>16</v>
      </c>
      <c r="U200" s="517">
        <f t="shared" si="69"/>
        <v>0</v>
      </c>
      <c r="V200" s="529">
        <f t="shared" si="70"/>
        <v>0</v>
      </c>
    </row>
    <row r="201" spans="4:22" ht="14.5" x14ac:dyDescent="0.35">
      <c r="D201" s="532" t="s">
        <v>1</v>
      </c>
      <c r="E201" s="517" t="str">
        <f>'Exposure to credit risk'!$C$16</f>
        <v>Deposits with ceding undertakings</v>
      </c>
      <c r="F201" s="517" t="str">
        <f>'Exposure to credit risk'!$K$110</f>
        <v>Total </v>
      </c>
      <c r="G201" s="519">
        <f>INDEX('Exposure to credit risk'!$B$109:$C$127,MATCH('Direct validations'!E201,'Exposure to credit risk'!$C$109:$C$127,0),1)</f>
        <v>9</v>
      </c>
      <c r="H201" s="519" t="str">
        <f>HLOOKUP(F201,'Exposure to credit risk'!$B$110:$K$111,2,FALSE)</f>
        <v>AP</v>
      </c>
      <c r="I201" s="520">
        <f>INDEX('Exposure to credit risk'!$B$109:$K$127,MATCH('Direct validations'!G201,'Exposure to credit risk'!$B$109:$B$127,0),MATCH('Direct validations'!H201,'Exposure to credit risk'!$B$111:$K$111,0))</f>
        <v>0</v>
      </c>
      <c r="J201" s="520">
        <f>INDEX('Exposure to credit risk'!$M$109:$V$127,MATCH('Direct validations'!G201,'Exposure to credit risk'!$M$109:$M$127,0),MATCH('Direct validations'!H201,'Exposure to credit risk'!$M$111:$V$111,0))</f>
        <v>0</v>
      </c>
      <c r="K201" s="528" t="s">
        <v>109</v>
      </c>
      <c r="L201" s="517" t="str">
        <f>'Financial Assets past due'!$C$17</f>
        <v>Deposits with ceding undertakings</v>
      </c>
      <c r="M201" s="517" t="str">
        <f>'Financial Assets past due'!$I$115</f>
        <v>Total</v>
      </c>
      <c r="N201" s="519">
        <f>INDEX('Financial Assets past due'!$B$114:$C$133,MATCH('Direct validations'!L201,'Financial Assets past due'!$C$114:$C$133,0),1)</f>
        <v>9</v>
      </c>
      <c r="O201" s="519" t="str">
        <f>HLOOKUP(M201,'Financial Assets past due'!$B$115:$I$117,3,FALSE)</f>
        <v>AD</v>
      </c>
      <c r="P201" s="520">
        <f>INDEX('Financial Assets past due'!$B$114:$I$133,MATCH('Direct validations'!N201,'Financial Assets past due'!$B$114:$B$133,0),MATCH('Direct validations'!O201,'Financial Assets past due'!$B$117:$I$117,0))</f>
        <v>0</v>
      </c>
      <c r="Q201" s="520">
        <f>INDEX('Financial Assets past due'!$K$114:$R$133,MATCH('Direct validations'!N201,'Financial Assets past due'!$K$114:$K$133,0),MATCH('Direct validations'!O201,'Financial Assets past due'!$K$117:$R$117,0))</f>
        <v>0</v>
      </c>
      <c r="R201" s="517" t="str">
        <f t="shared" si="67"/>
        <v>Pass</v>
      </c>
      <c r="S201" s="529" t="str">
        <f t="shared" si="68"/>
        <v>Pass</v>
      </c>
      <c r="T201" s="517" t="s">
        <v>16</v>
      </c>
      <c r="U201" s="517">
        <f t="shared" si="69"/>
        <v>0</v>
      </c>
      <c r="V201" s="529">
        <f t="shared" si="70"/>
        <v>0</v>
      </c>
    </row>
    <row r="202" spans="4:22" ht="14.5" x14ac:dyDescent="0.35">
      <c r="D202" s="532" t="s">
        <v>1</v>
      </c>
      <c r="E202" s="517" t="str">
        <f>'Exposure to credit risk'!$C$16</f>
        <v>Deposits with ceding undertakings</v>
      </c>
      <c r="F202" s="517" t="str">
        <f>'Exposure to credit risk'!$K$131</f>
        <v>Total </v>
      </c>
      <c r="G202" s="519">
        <f>INDEX('Exposure to credit risk'!$B$130:$C$148,MATCH('Direct validations'!E202,'Exposure to credit risk'!$C$130:$C$148,0),1)</f>
        <v>9</v>
      </c>
      <c r="H202" s="519" t="str">
        <f>HLOOKUP(F202,'Exposure to credit risk'!$B$131:$K$132,2,FALSE)</f>
        <v>AW</v>
      </c>
      <c r="I202" s="520">
        <f>INDEX('Exposure to credit risk'!$B$130:$K$148,MATCH('Direct validations'!G202,'Exposure to credit risk'!$B$130:$B$148,0),MATCH('Direct validations'!H202,'Exposure to credit risk'!$B$132:$K$132,0))</f>
        <v>0</v>
      </c>
      <c r="J202" s="520">
        <f>INDEX('Exposure to credit risk'!$M$130:$V$148,MATCH('Direct validations'!G202,'Exposure to credit risk'!$M$130:$M$148,0),MATCH('Direct validations'!H202,'Exposure to credit risk'!$M$132:$V$132,0))</f>
        <v>0</v>
      </c>
      <c r="K202" s="528" t="s">
        <v>109</v>
      </c>
      <c r="L202" s="517" t="str">
        <f>'Financial Assets past due'!$C$17</f>
        <v>Deposits with ceding undertakings</v>
      </c>
      <c r="M202" s="517" t="str">
        <f>'Financial Assets past due'!$I$137</f>
        <v>Total</v>
      </c>
      <c r="N202" s="519">
        <f>INDEX('Financial Assets past due'!$B$136:$C$155,MATCH('Direct validations'!L202,'Financial Assets past due'!$C$136:$C$155,0),1)</f>
        <v>9</v>
      </c>
      <c r="O202" s="519" t="str">
        <f>HLOOKUP(M202,'Financial Assets past due'!$B$137:$I$139,3,FALSE)</f>
        <v>AI</v>
      </c>
      <c r="P202" s="520">
        <f>INDEX('Financial Assets past due'!$B$136:$I$155,MATCH('Direct validations'!N202,'Financial Assets past due'!$B$136:$B$155,0),MATCH('Direct validations'!O202,'Financial Assets past due'!$B$139:$I$139,0))</f>
        <v>0</v>
      </c>
      <c r="Q202" s="520">
        <f>INDEX('Financial Assets past due'!$K$136:$R$155,MATCH('Direct validations'!N202,'Financial Assets past due'!$K$136:$K$155,0),MATCH('Direct validations'!O202,'Financial Assets past due'!$K$139:$R$139,0))</f>
        <v>0</v>
      </c>
      <c r="R202" s="517" t="str">
        <f t="shared" si="67"/>
        <v>Pass</v>
      </c>
      <c r="S202" s="529" t="str">
        <f t="shared" si="68"/>
        <v>Pass</v>
      </c>
      <c r="T202" s="517" t="s">
        <v>16</v>
      </c>
      <c r="U202" s="517">
        <f t="shared" si="69"/>
        <v>0</v>
      </c>
      <c r="V202" s="529">
        <f t="shared" si="70"/>
        <v>0</v>
      </c>
    </row>
    <row r="203" spans="4:22" ht="14.5" x14ac:dyDescent="0.35">
      <c r="D203" s="532" t="s">
        <v>1</v>
      </c>
      <c r="E203" s="517" t="str">
        <f>'Exposure to credit risk'!$C$16</f>
        <v>Deposits with ceding undertakings</v>
      </c>
      <c r="F203" s="517" t="str">
        <f>'Exposure to credit risk'!$K$152</f>
        <v>Total </v>
      </c>
      <c r="G203" s="519">
        <f>INDEX('Exposure to credit risk'!$B$151:$C$169,MATCH('Direct validations'!E203,'Exposure to credit risk'!$C$151:$C$169,0),1)</f>
        <v>9</v>
      </c>
      <c r="H203" s="519" t="str">
        <f>HLOOKUP(F203,'Exposure to credit risk'!$B$152:$K$153,2,FALSE)</f>
        <v>AAD</v>
      </c>
      <c r="I203" s="520">
        <f>INDEX('Exposure to credit risk'!$B$151:$K$169,MATCH('Direct validations'!G203,'Exposure to credit risk'!$B$151:$B$169,0),MATCH('Direct validations'!H203,'Exposure to credit risk'!$B$153:$K$153,0))</f>
        <v>0</v>
      </c>
      <c r="J203" s="520">
        <f>INDEX('Exposure to credit risk'!$M$151:$V$169,MATCH('Direct validations'!G203,'Exposure to credit risk'!$M$151:$M$169,0),MATCH('Direct validations'!H203,'Exposure to credit risk'!$M$153:$V$153,0))</f>
        <v>0</v>
      </c>
      <c r="K203" s="528" t="s">
        <v>109</v>
      </c>
      <c r="L203" s="517" t="str">
        <f>'Financial Assets past due'!$C$17</f>
        <v>Deposits with ceding undertakings</v>
      </c>
      <c r="M203" s="517" t="str">
        <f>'Financial Assets past due'!$I$159</f>
        <v>Total</v>
      </c>
      <c r="N203" s="519">
        <f>INDEX('Financial Assets past due'!$B$158:$C$177,MATCH('Direct validations'!L203,'Financial Assets past due'!$C$158:$C$177,0),1)</f>
        <v>9</v>
      </c>
      <c r="O203" s="519" t="str">
        <f>HLOOKUP(M203,'Financial Assets past due'!$B$159:$I$161,3,FALSE)</f>
        <v>AN</v>
      </c>
      <c r="P203" s="520">
        <f>INDEX('Financial Assets past due'!$B$158:$I$177,MATCH('Direct validations'!N203,'Financial Assets past due'!$B$158:$B$177,0),MATCH('Direct validations'!O203,'Financial Assets past due'!$B$161:$I$161,0))</f>
        <v>0</v>
      </c>
      <c r="Q203" s="520">
        <f>INDEX('Financial Assets past due'!$K$158:$R$177,MATCH('Direct validations'!N203,'Financial Assets past due'!$K$158:$K$177,0),MATCH('Direct validations'!O203,'Financial Assets past due'!$K$161:$R$161,0))</f>
        <v>0</v>
      </c>
      <c r="R203" s="517" t="str">
        <f t="shared" si="67"/>
        <v>Pass</v>
      </c>
      <c r="S203" s="529" t="str">
        <f t="shared" si="68"/>
        <v>Pass</v>
      </c>
      <c r="T203" s="517" t="s">
        <v>16</v>
      </c>
      <c r="U203" s="517">
        <f t="shared" si="69"/>
        <v>0</v>
      </c>
      <c r="V203" s="529">
        <f t="shared" si="70"/>
        <v>0</v>
      </c>
    </row>
    <row r="204" spans="4:22" x14ac:dyDescent="0.3">
      <c r="D204" s="525"/>
      <c r="I204" s="520"/>
      <c r="J204" s="520"/>
      <c r="P204" s="520"/>
      <c r="Q204" s="520"/>
      <c r="R204" s="517"/>
      <c r="S204" s="529"/>
      <c r="U204" s="517"/>
      <c r="V204" s="529"/>
    </row>
    <row r="205" spans="4:22" ht="14.5" x14ac:dyDescent="0.35">
      <c r="D205" s="532" t="s">
        <v>1</v>
      </c>
      <c r="E205" s="517" t="str">
        <f>'Exposure to credit risk'!$C$17</f>
        <v>Reinsurers’ share of claims outstanding</v>
      </c>
      <c r="F205" s="517" t="str">
        <f>'Exposure to credit risk'!$K$5</f>
        <v>Total </v>
      </c>
      <c r="G205" s="519">
        <f>INDEX('Exposure to credit risk'!$B$4:$C$22,MATCH('Direct validations'!E205,'Exposure to credit risk'!$C$4:$C$22,0),1)</f>
        <v>10</v>
      </c>
      <c r="H205" s="519" t="str">
        <f>HLOOKUP(F205,'Exposure to credit risk'!$B$5:$K$6,2,FALSE)</f>
        <v>G</v>
      </c>
      <c r="I205" s="520">
        <f>INDEX('Exposure to credit risk'!$B$4:$K$22,MATCH('Direct validations'!G205,'Exposure to credit risk'!$B$4:$B$22,0),MATCH('Direct validations'!H205,'Exposure to credit risk'!$B$6:$K$6,0))</f>
        <v>0</v>
      </c>
      <c r="J205" s="520">
        <f>INDEX('Exposure to credit risk'!$M$4:$V$22,MATCH('Direct validations'!G205,'Exposure to credit risk'!$M$4:$M$22,0),MATCH('Direct validations'!H205,'Exposure to credit risk'!$M$6:$V$6,0))</f>
        <v>0</v>
      </c>
      <c r="K205" s="528" t="s">
        <v>109</v>
      </c>
      <c r="L205" s="517" t="str">
        <f>'Financial Assets past due'!$C$18</f>
        <v>Reinsurers’ share of claims outstanding</v>
      </c>
      <c r="M205" s="517" t="str">
        <f>'Financial Assets past due'!$I$5</f>
        <v>Total</v>
      </c>
      <c r="N205" s="519">
        <f>INDEX('Financial Assets past due'!$B$4:$C$23,MATCH('Direct validations'!L205,'Financial Assets past due'!$C$4:$C$23,0),1)</f>
        <v>10</v>
      </c>
      <c r="O205" s="519" t="str">
        <f>HLOOKUP(M205,'Financial Assets past due'!$B$5:$I$7,3,FALSE)</f>
        <v>E</v>
      </c>
      <c r="P205" s="520">
        <f>INDEX('Financial Assets past due'!$B$4:$I$23,MATCH('Direct validations'!N205,'Financial Assets past due'!$B$4:$B$23,0),MATCH('Direct validations'!O205,'Financial Assets past due'!$B$7:$I$7,0))</f>
        <v>0</v>
      </c>
      <c r="Q205" s="520">
        <f>INDEX('Financial Assets past due'!$K$4:$R$23,MATCH('Direct validations'!N205,'Financial Assets past due'!$K$4:$K$23,0),MATCH('Direct validations'!O205,'Financial Assets past due'!$K$7:$R$7,0))</f>
        <v>0</v>
      </c>
      <c r="R205" s="517" t="str">
        <f t="shared" ref="R205:R212" si="71">IF($T205="No",IF(I205=P205,"Pass","Fail"),IF(I205+P205=0,"Pass","Fail"))</f>
        <v>Pass</v>
      </c>
      <c r="S205" s="529" t="str">
        <f t="shared" ref="S205:S212" si="72">IF($T205="No",IF(J205=Q205,"Pass","Fail"),IF(J205+Q205=0,"Pass","Fail"))</f>
        <v>Pass</v>
      </c>
      <c r="T205" s="517" t="s">
        <v>16</v>
      </c>
      <c r="U205" s="517">
        <f t="shared" ref="U205:V212" si="73">IF(R205="Pass",0,1)</f>
        <v>0</v>
      </c>
      <c r="V205" s="529">
        <f t="shared" si="73"/>
        <v>0</v>
      </c>
    </row>
    <row r="206" spans="4:22" ht="14.5" x14ac:dyDescent="0.35">
      <c r="D206" s="532" t="s">
        <v>1</v>
      </c>
      <c r="E206" s="517" t="str">
        <f>'Exposure to credit risk'!$C$38</f>
        <v>Reinsurers’ share of claims outstanding</v>
      </c>
      <c r="F206" s="517" t="str">
        <f>'Exposure to credit risk'!$K$26</f>
        <v>Total </v>
      </c>
      <c r="G206" s="519">
        <f>INDEX('Exposure to credit risk'!$B$25:$C$43,MATCH('Direct validations'!E206,'Exposure to credit risk'!$C$25:$C$43,0),1)</f>
        <v>10</v>
      </c>
      <c r="H206" s="519" t="str">
        <f>HLOOKUP(F206,'Exposure to credit risk'!$B$26:$K$27,2,FALSE)</f>
        <v>N</v>
      </c>
      <c r="I206" s="520">
        <f>INDEX('Exposure to credit risk'!$B$25:$K$43,MATCH('Direct validations'!G206,'Exposure to credit risk'!$B$25:$B$43,0),MATCH('Direct validations'!H206,'Exposure to credit risk'!$B$27:$K$27,0))</f>
        <v>0</v>
      </c>
      <c r="J206" s="520">
        <f>INDEX('Exposure to credit risk'!$M$25:$V$43,MATCH('Direct validations'!G206,'Exposure to credit risk'!$M$25:$M$43,0),MATCH('Direct validations'!H206,'Exposure to credit risk'!$M$27:$V$27,0))</f>
        <v>0</v>
      </c>
      <c r="K206" s="528" t="s">
        <v>109</v>
      </c>
      <c r="L206" s="517" t="str">
        <f>'Financial Assets past due'!$C$40</f>
        <v>Reinsurers’ share of claims outstanding</v>
      </c>
      <c r="M206" s="517" t="str">
        <f>'Financial Assets past due'!$I$27</f>
        <v>Total</v>
      </c>
      <c r="N206" s="519">
        <f>INDEX('Financial Assets past due'!$B$26:$C$45,MATCH('Direct validations'!L206,'Financial Assets past due'!$C$26:$C$45,0),1)</f>
        <v>10</v>
      </c>
      <c r="O206" s="519" t="str">
        <f>HLOOKUP(M206,'Financial Assets past due'!$B$27:$I$29,3,FALSE)</f>
        <v>J</v>
      </c>
      <c r="P206" s="520">
        <f>INDEX('Financial Assets past due'!$B$26:$I$45,MATCH('Direct validations'!N206,'Financial Assets past due'!$B$26:$B$45,0),MATCH('Direct validations'!O206,'Financial Assets past due'!$B$29:$I$29,0))</f>
        <v>0</v>
      </c>
      <c r="Q206" s="520">
        <f>INDEX('Financial Assets past due'!$K$26:$R$45,MATCH('Direct validations'!N206,'Financial Assets past due'!$K$26:$K$45,0),MATCH('Direct validations'!O206,'Financial Assets past due'!$K$29:$R$29,0))</f>
        <v>0</v>
      </c>
      <c r="R206" s="517" t="str">
        <f t="shared" si="71"/>
        <v>Pass</v>
      </c>
      <c r="S206" s="529" t="str">
        <f t="shared" si="72"/>
        <v>Pass</v>
      </c>
      <c r="T206" s="517" t="s">
        <v>16</v>
      </c>
      <c r="U206" s="517">
        <f t="shared" si="73"/>
        <v>0</v>
      </c>
      <c r="V206" s="529">
        <f t="shared" si="73"/>
        <v>0</v>
      </c>
    </row>
    <row r="207" spans="4:22" ht="14.5" x14ac:dyDescent="0.35">
      <c r="D207" s="532" t="s">
        <v>1</v>
      </c>
      <c r="E207" s="517" t="str">
        <f>'Exposure to credit risk'!$C$59</f>
        <v>Reinsurers’ share of claims outstanding</v>
      </c>
      <c r="F207" s="517" t="str">
        <f>'Exposure to credit risk'!$K$47</f>
        <v>Total </v>
      </c>
      <c r="G207" s="519">
        <f>INDEX('Exposure to credit risk'!$B$46:$C$64,MATCH('Direct validations'!E207,'Exposure to credit risk'!$C$46:$C$64,0),1)</f>
        <v>10</v>
      </c>
      <c r="H207" s="519" t="str">
        <f>HLOOKUP(F207,'Exposure to credit risk'!$B$47:$K$48,2,FALSE)</f>
        <v>U</v>
      </c>
      <c r="I207" s="520">
        <f>INDEX('Exposure to credit risk'!$B$46:$K$64,MATCH('Direct validations'!G207,'Exposure to credit risk'!$B$46:$B$64,0),MATCH('Direct validations'!H207,'Exposure to credit risk'!$B$48:$K$48,0))</f>
        <v>0</v>
      </c>
      <c r="J207" s="520">
        <f>INDEX('Exposure to credit risk'!$M$46:$V$64,MATCH('Direct validations'!G207,'Exposure to credit risk'!$M$46:$M$64,0),MATCH('Direct validations'!H207,'Exposure to credit risk'!$M$48:$V$48,0))</f>
        <v>0</v>
      </c>
      <c r="K207" s="528" t="s">
        <v>109</v>
      </c>
      <c r="L207" s="517" t="str">
        <f>'Financial Assets past due'!$C$62</f>
        <v>Reinsurers’ share of claims outstanding</v>
      </c>
      <c r="M207" s="517" t="str">
        <f>'Financial Assets past due'!$I$49</f>
        <v>Total</v>
      </c>
      <c r="N207" s="519">
        <f>INDEX('Financial Assets past due'!$B$48:$C$67,MATCH('Direct validations'!L207,'Financial Assets past due'!$C$48:$C$67,0),1)</f>
        <v>10</v>
      </c>
      <c r="O207" s="519" t="str">
        <f>HLOOKUP(M207,'Financial Assets past due'!$B$49:$I$51,3,FALSE)</f>
        <v>O</v>
      </c>
      <c r="P207" s="520">
        <f>INDEX('Financial Assets past due'!$B$48:$I$67,MATCH('Direct validations'!N207,'Financial Assets past due'!$B$48:$B$67,0),MATCH('Direct validations'!O207,'Financial Assets past due'!$B$51:$I$51,0))</f>
        <v>0</v>
      </c>
      <c r="Q207" s="520">
        <f>INDEX('Financial Assets past due'!$K$48:$R$67,MATCH('Direct validations'!N207,'Financial Assets past due'!$K$48:$K$67,0),MATCH('Direct validations'!O207,'Financial Assets past due'!$K$51:$R$51,0))</f>
        <v>0</v>
      </c>
      <c r="R207" s="517" t="str">
        <f t="shared" si="71"/>
        <v>Pass</v>
      </c>
      <c r="S207" s="529" t="str">
        <f t="shared" si="72"/>
        <v>Pass</v>
      </c>
      <c r="T207" s="517" t="s">
        <v>16</v>
      </c>
      <c r="U207" s="517">
        <f t="shared" si="73"/>
        <v>0</v>
      </c>
      <c r="V207" s="529">
        <f t="shared" si="73"/>
        <v>0</v>
      </c>
    </row>
    <row r="208" spans="4:22" ht="14.5" x14ac:dyDescent="0.35">
      <c r="D208" s="532" t="s">
        <v>1</v>
      </c>
      <c r="E208" s="517" t="str">
        <f>'Exposure to credit risk'!$C$80</f>
        <v>Reinsurers’ share of claims outstanding</v>
      </c>
      <c r="F208" s="517" t="str">
        <f>'Exposure to credit risk'!$K$68</f>
        <v>Total </v>
      </c>
      <c r="G208" s="519">
        <f>INDEX('Exposure to credit risk'!$B$67:$C$85,MATCH('Direct validations'!E208,'Exposure to credit risk'!$C$67:$C$85,0),1)</f>
        <v>10</v>
      </c>
      <c r="H208" s="519" t="str">
        <f>HLOOKUP(F208,'Exposure to credit risk'!$B$68:$K$69,2,FALSE)</f>
        <v>AB</v>
      </c>
      <c r="I208" s="520">
        <f>INDEX('Exposure to credit risk'!$B$67:$K$85,MATCH('Direct validations'!G208,'Exposure to credit risk'!$B$67:$B$85,0),MATCH('Direct validations'!H208,'Exposure to credit risk'!$B$69:$K$69,0))</f>
        <v>0</v>
      </c>
      <c r="J208" s="520">
        <f>INDEX('Exposure to credit risk'!$M$67:$V$85,MATCH('Direct validations'!G208,'Exposure to credit risk'!$M$67:$M$85,0),MATCH('Direct validations'!H208,'Exposure to credit risk'!$M$69:$V$69,0))</f>
        <v>0</v>
      </c>
      <c r="K208" s="528" t="s">
        <v>109</v>
      </c>
      <c r="L208" s="517" t="str">
        <f>'Financial Assets past due'!$C$84</f>
        <v>Reinsurers’ share of claims outstanding</v>
      </c>
      <c r="M208" s="517" t="str">
        <f>'Financial Assets past due'!$I$71</f>
        <v>Total</v>
      </c>
      <c r="N208" s="519">
        <f>INDEX('Financial Assets past due'!$B$70:$C$89,MATCH('Direct validations'!L208,'Financial Assets past due'!$C$70:$C$89,0),1)</f>
        <v>10</v>
      </c>
      <c r="O208" s="519" t="str">
        <f>HLOOKUP(M208,'Financial Assets past due'!$B$71:$I$73,3,FALSE)</f>
        <v>T</v>
      </c>
      <c r="P208" s="520">
        <f>INDEX('Financial Assets past due'!$B$70:$I$89,MATCH('Direct validations'!N208,'Financial Assets past due'!$B$70:$B$89,0),MATCH('Direct validations'!O208,'Financial Assets past due'!$B$73:$I$73,0))</f>
        <v>0</v>
      </c>
      <c r="Q208" s="520">
        <f>INDEX('Financial Assets past due'!$K$70:$R$89,MATCH('Direct validations'!N208,'Financial Assets past due'!$K$70:$K$89,0),MATCH('Direct validations'!O208,'Financial Assets past due'!$K$73:$R$73,0))</f>
        <v>0</v>
      </c>
      <c r="R208" s="517" t="str">
        <f t="shared" si="71"/>
        <v>Pass</v>
      </c>
      <c r="S208" s="529" t="str">
        <f t="shared" si="72"/>
        <v>Pass</v>
      </c>
      <c r="T208" s="517" t="s">
        <v>16</v>
      </c>
      <c r="U208" s="517">
        <f t="shared" si="73"/>
        <v>0</v>
      </c>
      <c r="V208" s="529">
        <f t="shared" si="73"/>
        <v>0</v>
      </c>
    </row>
    <row r="209" spans="4:22" ht="14.5" x14ac:dyDescent="0.35">
      <c r="D209" s="532" t="s">
        <v>1</v>
      </c>
      <c r="E209" s="517" t="str">
        <f>'Exposure to credit risk'!$C$101</f>
        <v>Reinsurers’ share of claims outstanding</v>
      </c>
      <c r="F209" s="517" t="str">
        <f>'Exposure to credit risk'!$K$89</f>
        <v>Total </v>
      </c>
      <c r="G209" s="519">
        <f>INDEX('Exposure to credit risk'!$B$88:$C$106,MATCH('Direct validations'!E209,'Exposure to credit risk'!$C$88:$C$106,0),1)</f>
        <v>10</v>
      </c>
      <c r="H209" s="519" t="str">
        <f>HLOOKUP(F209,'Exposure to credit risk'!$B$89:$K$90,2,FALSE)</f>
        <v>AI</v>
      </c>
      <c r="I209" s="520">
        <f>INDEX('Exposure to credit risk'!$B$88:$K$106,MATCH('Direct validations'!G209,'Exposure to credit risk'!$B$88:$B$106,0),MATCH('Direct validations'!H209,'Exposure to credit risk'!$B$90:$K$90,0))</f>
        <v>0</v>
      </c>
      <c r="J209" s="520">
        <f>INDEX('Exposure to credit risk'!$M$88:$V$106,MATCH('Direct validations'!G209,'Exposure to credit risk'!$M$88:$M$106,0),MATCH('Direct validations'!H209,'Exposure to credit risk'!$M$90:$V$90,0))</f>
        <v>0</v>
      </c>
      <c r="K209" s="528" t="s">
        <v>109</v>
      </c>
      <c r="L209" s="517" t="str">
        <f>'Financial Assets past due'!$C$106</f>
        <v>Reinsurers’ share of claims outstanding</v>
      </c>
      <c r="M209" s="517" t="str">
        <f>'Financial Assets past due'!$I$93</f>
        <v>Total</v>
      </c>
      <c r="N209" s="519">
        <f>INDEX('Financial Assets past due'!$B$92:$C$111,MATCH('Direct validations'!L209,'Financial Assets past due'!$C$92:$C$111,0),1)</f>
        <v>10</v>
      </c>
      <c r="O209" s="519" t="str">
        <f>HLOOKUP(M209,'Financial Assets past due'!$B$93:$I$95,3,FALSE)</f>
        <v>Y</v>
      </c>
      <c r="P209" s="520">
        <f>INDEX('Financial Assets past due'!$B$92:$I$111,MATCH('Direct validations'!N209,'Financial Assets past due'!$B$92:$B$111,0),MATCH('Direct validations'!O209,'Financial Assets past due'!$B$95:$I$95,0))</f>
        <v>0</v>
      </c>
      <c r="Q209" s="520">
        <f>INDEX('Financial Assets past due'!$K$92:$R$111,MATCH('Direct validations'!N209,'Financial Assets past due'!$K$92:$K$111,0),MATCH('Direct validations'!O209,'Financial Assets past due'!$K$95:$R$95,0))</f>
        <v>0</v>
      </c>
      <c r="R209" s="517" t="str">
        <f t="shared" si="71"/>
        <v>Pass</v>
      </c>
      <c r="S209" s="529" t="str">
        <f t="shared" si="72"/>
        <v>Pass</v>
      </c>
      <c r="T209" s="517" t="s">
        <v>16</v>
      </c>
      <c r="U209" s="517">
        <f t="shared" si="73"/>
        <v>0</v>
      </c>
      <c r="V209" s="529">
        <f t="shared" si="73"/>
        <v>0</v>
      </c>
    </row>
    <row r="210" spans="4:22" ht="14.5" x14ac:dyDescent="0.35">
      <c r="D210" s="532" t="s">
        <v>1</v>
      </c>
      <c r="E210" s="517" t="str">
        <f>'Exposure to credit risk'!$C$122</f>
        <v>Reinsurers’ share of claims outstanding</v>
      </c>
      <c r="F210" s="517" t="str">
        <f>'Exposure to credit risk'!$K$110</f>
        <v>Total </v>
      </c>
      <c r="G210" s="519">
        <f>INDEX('Exposure to credit risk'!$B$109:$C$127,MATCH('Direct validations'!E210,'Exposure to credit risk'!$C$109:$C$127,0),1)</f>
        <v>10</v>
      </c>
      <c r="H210" s="519" t="str">
        <f>HLOOKUP(F210,'Exposure to credit risk'!$B$110:$K$111,2,FALSE)</f>
        <v>AP</v>
      </c>
      <c r="I210" s="520">
        <f>INDEX('Exposure to credit risk'!$B$109:$K$127,MATCH('Direct validations'!G210,'Exposure to credit risk'!$B$109:$B$127,0),MATCH('Direct validations'!H210,'Exposure to credit risk'!$B$111:$K$111,0))</f>
        <v>0</v>
      </c>
      <c r="J210" s="520">
        <f>INDEX('Exposure to credit risk'!$M$109:$V$127,MATCH('Direct validations'!G210,'Exposure to credit risk'!$M$109:$M$127,0),MATCH('Direct validations'!H210,'Exposure to credit risk'!$M$111:$V$111,0))</f>
        <v>0</v>
      </c>
      <c r="K210" s="528" t="s">
        <v>109</v>
      </c>
      <c r="L210" s="517" t="str">
        <f>'Financial Assets past due'!$C$128</f>
        <v>Reinsurers’ share of claims outstanding</v>
      </c>
      <c r="M210" s="517" t="str">
        <f>'Financial Assets past due'!$I$115</f>
        <v>Total</v>
      </c>
      <c r="N210" s="519">
        <f>INDEX('Financial Assets past due'!$B$114:$C$133,MATCH('Direct validations'!L210,'Financial Assets past due'!$C$114:$C$133,0),1)</f>
        <v>10</v>
      </c>
      <c r="O210" s="519" t="str">
        <f>HLOOKUP(M210,'Financial Assets past due'!$B$115:$I$117,3,FALSE)</f>
        <v>AD</v>
      </c>
      <c r="P210" s="520">
        <f>INDEX('Financial Assets past due'!$B$114:$I$133,MATCH('Direct validations'!N210,'Financial Assets past due'!$B$114:$B$133,0),MATCH('Direct validations'!O210,'Financial Assets past due'!$B$117:$I$117,0))</f>
        <v>0</v>
      </c>
      <c r="Q210" s="520">
        <f>INDEX('Financial Assets past due'!$K$114:$R$133,MATCH('Direct validations'!N210,'Financial Assets past due'!$K$114:$K$133,0),MATCH('Direct validations'!O210,'Financial Assets past due'!$K$117:$R$117,0))</f>
        <v>0</v>
      </c>
      <c r="R210" s="517" t="str">
        <f t="shared" si="71"/>
        <v>Pass</v>
      </c>
      <c r="S210" s="529" t="str">
        <f t="shared" si="72"/>
        <v>Pass</v>
      </c>
      <c r="T210" s="517" t="s">
        <v>16</v>
      </c>
      <c r="U210" s="517">
        <f t="shared" si="73"/>
        <v>0</v>
      </c>
      <c r="V210" s="529">
        <f t="shared" si="73"/>
        <v>0</v>
      </c>
    </row>
    <row r="211" spans="4:22" ht="14.5" x14ac:dyDescent="0.35">
      <c r="D211" s="532" t="s">
        <v>1</v>
      </c>
      <c r="E211" s="517" t="str">
        <f>'Exposure to credit risk'!$C$143</f>
        <v>Reinsurers’ share of claims outstanding</v>
      </c>
      <c r="F211" s="517" t="str">
        <f>'Exposure to credit risk'!$K$131</f>
        <v>Total </v>
      </c>
      <c r="G211" s="519">
        <f>INDEX('Exposure to credit risk'!$B$130:$C$148,MATCH('Direct validations'!E211,'Exposure to credit risk'!$C$130:$C$148,0),1)</f>
        <v>10</v>
      </c>
      <c r="H211" s="519" t="str">
        <f>HLOOKUP(F211,'Exposure to credit risk'!$B$131:$K$132,2,FALSE)</f>
        <v>AW</v>
      </c>
      <c r="I211" s="520">
        <f>INDEX('Exposure to credit risk'!$B$130:$K$148,MATCH('Direct validations'!G211,'Exposure to credit risk'!$B$130:$B$148,0),MATCH('Direct validations'!H211,'Exposure to credit risk'!$B$132:$K$132,0))</f>
        <v>0</v>
      </c>
      <c r="J211" s="520">
        <f>INDEX('Exposure to credit risk'!$M$130:$V$148,MATCH('Direct validations'!G211,'Exposure to credit risk'!$M$130:$M$148,0),MATCH('Direct validations'!H211,'Exposure to credit risk'!$M$132:$V$132,0))</f>
        <v>0</v>
      </c>
      <c r="K211" s="528" t="s">
        <v>109</v>
      </c>
      <c r="L211" s="517" t="str">
        <f>'Financial Assets past due'!$C$150</f>
        <v>Reinsurers’ share of claims outstanding</v>
      </c>
      <c r="M211" s="517" t="str">
        <f>'Financial Assets past due'!$I$137</f>
        <v>Total</v>
      </c>
      <c r="N211" s="519">
        <f>INDEX('Financial Assets past due'!$B$136:$C$155,MATCH('Direct validations'!L211,'Financial Assets past due'!$C$136:$C$155,0),1)</f>
        <v>10</v>
      </c>
      <c r="O211" s="519" t="str">
        <f>HLOOKUP(M211,'Financial Assets past due'!$B$137:$I$139,3,FALSE)</f>
        <v>AI</v>
      </c>
      <c r="P211" s="520">
        <f>INDEX('Financial Assets past due'!$B$136:$I$155,MATCH('Direct validations'!N211,'Financial Assets past due'!$B$136:$B$155,0),MATCH('Direct validations'!O211,'Financial Assets past due'!$B$139:$I$139,0))</f>
        <v>0</v>
      </c>
      <c r="Q211" s="520">
        <f>INDEX('Financial Assets past due'!$K$136:$R$155,MATCH('Direct validations'!N211,'Financial Assets past due'!$K$136:$K$155,0),MATCH('Direct validations'!O211,'Financial Assets past due'!$K$139:$R$139,0))</f>
        <v>0</v>
      </c>
      <c r="R211" s="517" t="str">
        <f t="shared" si="71"/>
        <v>Pass</v>
      </c>
      <c r="S211" s="529" t="str">
        <f t="shared" si="72"/>
        <v>Pass</v>
      </c>
      <c r="T211" s="517" t="s">
        <v>16</v>
      </c>
      <c r="U211" s="517">
        <f t="shared" si="73"/>
        <v>0</v>
      </c>
      <c r="V211" s="529">
        <f t="shared" si="73"/>
        <v>0</v>
      </c>
    </row>
    <row r="212" spans="4:22" ht="14.5" x14ac:dyDescent="0.35">
      <c r="D212" s="532" t="s">
        <v>1</v>
      </c>
      <c r="E212" s="517" t="str">
        <f>'Exposure to credit risk'!$C$164</f>
        <v>Reinsurers’ share of claims outstanding</v>
      </c>
      <c r="F212" s="517" t="str">
        <f>'Exposure to credit risk'!$K$152</f>
        <v>Total </v>
      </c>
      <c r="G212" s="519">
        <f>INDEX('Exposure to credit risk'!$B$151:$C$169,MATCH('Direct validations'!E212,'Exposure to credit risk'!$C$151:$C$169,0),1)</f>
        <v>10</v>
      </c>
      <c r="H212" s="519" t="str">
        <f>HLOOKUP(F212,'Exposure to credit risk'!$B$152:$K$153,2,FALSE)</f>
        <v>AAD</v>
      </c>
      <c r="I212" s="520">
        <f>INDEX('Exposure to credit risk'!$B$151:$K$169,MATCH('Direct validations'!G212,'Exposure to credit risk'!$B$151:$B$169,0),MATCH('Direct validations'!H212,'Exposure to credit risk'!$B$153:$K$153,0))</f>
        <v>0</v>
      </c>
      <c r="J212" s="520">
        <f>INDEX('Exposure to credit risk'!$M$151:$V$169,MATCH('Direct validations'!G212,'Exposure to credit risk'!$M$151:$M$169,0),MATCH('Direct validations'!H212,'Exposure to credit risk'!$M$153:$V$153,0))</f>
        <v>0</v>
      </c>
      <c r="K212" s="528" t="s">
        <v>109</v>
      </c>
      <c r="L212" s="517" t="str">
        <f>'Financial Assets past due'!$C$172</f>
        <v>Reinsurers’ share of claims outstanding</v>
      </c>
      <c r="M212" s="517" t="str">
        <f>'Financial Assets past due'!$I$159</f>
        <v>Total</v>
      </c>
      <c r="N212" s="519">
        <f>INDEX('Financial Assets past due'!$B$158:$C$177,MATCH('Direct validations'!L212,'Financial Assets past due'!$C$158:$C$177,0),1)</f>
        <v>10</v>
      </c>
      <c r="O212" s="519" t="str">
        <f>HLOOKUP(M212,'Financial Assets past due'!$B$159:$I$161,3,FALSE)</f>
        <v>AN</v>
      </c>
      <c r="P212" s="520">
        <f>INDEX('Financial Assets past due'!$B$158:$I$177,MATCH('Direct validations'!N212,'Financial Assets past due'!$B$158:$B$177,0),MATCH('Direct validations'!O212,'Financial Assets past due'!$B$161:$I$161,0))</f>
        <v>0</v>
      </c>
      <c r="Q212" s="520">
        <f>INDEX('Financial Assets past due'!$K$158:$R$177,MATCH('Direct validations'!N212,'Financial Assets past due'!$K$158:$K$177,0),MATCH('Direct validations'!O212,'Financial Assets past due'!$K$161:$R$161,0))</f>
        <v>0</v>
      </c>
      <c r="R212" s="517" t="str">
        <f t="shared" si="71"/>
        <v>Pass</v>
      </c>
      <c r="S212" s="529" t="str">
        <f t="shared" si="72"/>
        <v>Pass</v>
      </c>
      <c r="T212" s="517" t="s">
        <v>16</v>
      </c>
      <c r="U212" s="517">
        <f t="shared" si="73"/>
        <v>0</v>
      </c>
      <c r="V212" s="529">
        <f t="shared" si="73"/>
        <v>0</v>
      </c>
    </row>
    <row r="213" spans="4:22" x14ac:dyDescent="0.3">
      <c r="D213" s="525"/>
      <c r="I213" s="520"/>
      <c r="J213" s="520"/>
      <c r="P213" s="520"/>
      <c r="Q213" s="520"/>
      <c r="R213" s="517"/>
      <c r="S213" s="529"/>
      <c r="U213" s="517"/>
      <c r="V213" s="529"/>
    </row>
    <row r="214" spans="4:22" ht="14.5" x14ac:dyDescent="0.35">
      <c r="D214" s="532" t="s">
        <v>1</v>
      </c>
      <c r="E214" s="517" t="str">
        <f>'Exposure to credit risk'!$C$18</f>
        <v>Debtors arising out of direct insurance operations</v>
      </c>
      <c r="F214" s="517" t="str">
        <f>'Exposure to credit risk'!$K$5</f>
        <v>Total </v>
      </c>
      <c r="G214" s="519">
        <f>INDEX('Exposure to credit risk'!$B$4:$C$22,MATCH('Direct validations'!E214,'Exposure to credit risk'!$C$4:$C$22,0),1)</f>
        <v>11</v>
      </c>
      <c r="H214" s="519" t="str">
        <f>HLOOKUP(F214,'Exposure to credit risk'!$B$5:$K$6,2,FALSE)</f>
        <v>G</v>
      </c>
      <c r="I214" s="520">
        <f>INDEX('Exposure to credit risk'!$B$4:$K$22,MATCH('Direct validations'!G214,'Exposure to credit risk'!$B$4:$B$22,0),MATCH('Direct validations'!H214,'Exposure to credit risk'!$B$6:$K$6,0))</f>
        <v>0</v>
      </c>
      <c r="J214" s="520">
        <f>INDEX('Exposure to credit risk'!$M$4:$V$22,MATCH('Direct validations'!G214,'Exposure to credit risk'!$M$4:$M$22,0),MATCH('Direct validations'!H214,'Exposure to credit risk'!$M$6:$V$6,0))</f>
        <v>0</v>
      </c>
      <c r="K214" s="528" t="s">
        <v>109</v>
      </c>
      <c r="L214" s="517" t="str">
        <f>'Financial Assets past due'!$C$19</f>
        <v>Debtors arising out of direct insurance operations</v>
      </c>
      <c r="M214" s="517" t="str">
        <f>'Financial Assets past due'!$I$5</f>
        <v>Total</v>
      </c>
      <c r="N214" s="519">
        <f>INDEX('Financial Assets past due'!$B$4:$C$23,MATCH('Direct validations'!L214,'Financial Assets past due'!$C$4:$C$23,0),1)</f>
        <v>11</v>
      </c>
      <c r="O214" s="519" t="str">
        <f>HLOOKUP(M214,'Financial Assets past due'!$B$5:$I$7,3,FALSE)</f>
        <v>E</v>
      </c>
      <c r="P214" s="520">
        <f>INDEX('Financial Assets past due'!$B$4:$I$23,MATCH('Direct validations'!N214,'Financial Assets past due'!$B$4:$B$23,0),MATCH('Direct validations'!O214,'Financial Assets past due'!$B$7:$I$7,0))</f>
        <v>0</v>
      </c>
      <c r="Q214" s="520">
        <f>INDEX('Financial Assets past due'!$K$4:$R$23,MATCH('Direct validations'!N214,'Financial Assets past due'!$K$4:$K$23,0),MATCH('Direct validations'!O214,'Financial Assets past due'!$K$7:$R$7,0))</f>
        <v>0</v>
      </c>
      <c r="R214" s="517" t="str">
        <f t="shared" ref="R214:R221" si="74">IF($T214="No",IF(I214=P214,"Pass","Fail"),IF(I214+P214=0,"Pass","Fail"))</f>
        <v>Pass</v>
      </c>
      <c r="S214" s="529" t="str">
        <f t="shared" ref="S214:S221" si="75">IF($T214="No",IF(J214=Q214,"Pass","Fail"),IF(J214+Q214=0,"Pass","Fail"))</f>
        <v>Pass</v>
      </c>
      <c r="T214" s="517" t="s">
        <v>16</v>
      </c>
      <c r="U214" s="517">
        <f t="shared" ref="U214:V221" si="76">IF(R214="Pass",0,1)</f>
        <v>0</v>
      </c>
      <c r="V214" s="529">
        <f t="shared" si="76"/>
        <v>0</v>
      </c>
    </row>
    <row r="215" spans="4:22" ht="14.5" x14ac:dyDescent="0.35">
      <c r="D215" s="532" t="s">
        <v>1</v>
      </c>
      <c r="E215" s="517" t="str">
        <f>'Exposure to credit risk'!$C$39</f>
        <v>Debtors arising out of direct insurance operations</v>
      </c>
      <c r="F215" s="517" t="str">
        <f>'Exposure to credit risk'!$K$26</f>
        <v>Total </v>
      </c>
      <c r="G215" s="519">
        <f>INDEX('Exposure to credit risk'!$B$25:$C$43,MATCH('Direct validations'!E215,'Exposure to credit risk'!$C$25:$C$43,0),1)</f>
        <v>11</v>
      </c>
      <c r="H215" s="519" t="str">
        <f>HLOOKUP(F215,'Exposure to credit risk'!$B$26:$K$27,2,FALSE)</f>
        <v>N</v>
      </c>
      <c r="I215" s="520">
        <f>INDEX('Exposure to credit risk'!$B$25:$K$43,MATCH('Direct validations'!G215,'Exposure to credit risk'!$B$25:$B$43,0),MATCH('Direct validations'!H215,'Exposure to credit risk'!$B$27:$K$27,0))</f>
        <v>0</v>
      </c>
      <c r="J215" s="520">
        <f>INDEX('Exposure to credit risk'!$M$25:$V$43,MATCH('Direct validations'!G215,'Exposure to credit risk'!$M$25:$M$43,0),MATCH('Direct validations'!H215,'Exposure to credit risk'!$M$27:$V$27,0))</f>
        <v>0</v>
      </c>
      <c r="K215" s="528" t="s">
        <v>109</v>
      </c>
      <c r="L215" s="517" t="str">
        <f>'Financial Assets past due'!$C$41</f>
        <v>Debtors arising out of direct insurance operations</v>
      </c>
      <c r="M215" s="517" t="str">
        <f>'Financial Assets past due'!$I$27</f>
        <v>Total</v>
      </c>
      <c r="N215" s="519">
        <f>INDEX('Financial Assets past due'!$B$26:$C$45,MATCH('Direct validations'!L215,'Financial Assets past due'!$C$26:$C$45,0),1)</f>
        <v>11</v>
      </c>
      <c r="O215" s="519" t="str">
        <f>HLOOKUP(M215,'Financial Assets past due'!$B$27:$I$29,3,FALSE)</f>
        <v>J</v>
      </c>
      <c r="P215" s="520">
        <f>INDEX('Financial Assets past due'!$B$26:$I$45,MATCH('Direct validations'!N215,'Financial Assets past due'!$B$26:$B$45,0),MATCH('Direct validations'!O215,'Financial Assets past due'!$B$29:$I$29,0))</f>
        <v>0</v>
      </c>
      <c r="Q215" s="520">
        <f>INDEX('Financial Assets past due'!$K$26:$R$45,MATCH('Direct validations'!N215,'Financial Assets past due'!$K$26:$K$45,0),MATCH('Direct validations'!O215,'Financial Assets past due'!$K$29:$R$29,0))</f>
        <v>0</v>
      </c>
      <c r="R215" s="517" t="str">
        <f t="shared" si="74"/>
        <v>Pass</v>
      </c>
      <c r="S215" s="529" t="str">
        <f t="shared" si="75"/>
        <v>Pass</v>
      </c>
      <c r="T215" s="517" t="s">
        <v>16</v>
      </c>
      <c r="U215" s="517">
        <f t="shared" si="76"/>
        <v>0</v>
      </c>
      <c r="V215" s="529">
        <f t="shared" si="76"/>
        <v>0</v>
      </c>
    </row>
    <row r="216" spans="4:22" ht="14.5" x14ac:dyDescent="0.35">
      <c r="D216" s="532" t="s">
        <v>1</v>
      </c>
      <c r="E216" s="517" t="str">
        <f>'Exposure to credit risk'!$C$60</f>
        <v>Debtors arising out of direct insurance operations</v>
      </c>
      <c r="F216" s="517" t="str">
        <f>'Exposure to credit risk'!$K$47</f>
        <v>Total </v>
      </c>
      <c r="G216" s="519">
        <f>INDEX('Exposure to credit risk'!$B$46:$C$64,MATCH('Direct validations'!E216,'Exposure to credit risk'!$C$46:$C$64,0),1)</f>
        <v>11</v>
      </c>
      <c r="H216" s="519" t="str">
        <f>HLOOKUP(F216,'Exposure to credit risk'!$B$47:$K$48,2,FALSE)</f>
        <v>U</v>
      </c>
      <c r="I216" s="520">
        <f>INDEX('Exposure to credit risk'!$B$46:$K$64,MATCH('Direct validations'!G216,'Exposure to credit risk'!$B$46:$B$64,0),MATCH('Direct validations'!H216,'Exposure to credit risk'!$B$48:$K$48,0))</f>
        <v>0</v>
      </c>
      <c r="J216" s="520">
        <f>INDEX('Exposure to credit risk'!$M$46:$V$64,MATCH('Direct validations'!G216,'Exposure to credit risk'!$M$46:$M$64,0),MATCH('Direct validations'!H216,'Exposure to credit risk'!$M$48:$V$48,0))</f>
        <v>0</v>
      </c>
      <c r="K216" s="528" t="s">
        <v>109</v>
      </c>
      <c r="L216" s="517" t="str">
        <f>'Financial Assets past due'!$C$63</f>
        <v>Debtors arising out of direct insurance operations</v>
      </c>
      <c r="M216" s="517" t="str">
        <f>'Financial Assets past due'!$I$49</f>
        <v>Total</v>
      </c>
      <c r="N216" s="519">
        <f>INDEX('Financial Assets past due'!$B$48:$C$67,MATCH('Direct validations'!L216,'Financial Assets past due'!$C$48:$C$67,0),1)</f>
        <v>11</v>
      </c>
      <c r="O216" s="519" t="str">
        <f>HLOOKUP(M216,'Financial Assets past due'!$B$49:$I$51,3,FALSE)</f>
        <v>O</v>
      </c>
      <c r="P216" s="520">
        <f>INDEX('Financial Assets past due'!$B$48:$I$67,MATCH('Direct validations'!N216,'Financial Assets past due'!$B$48:$B$67,0),MATCH('Direct validations'!O216,'Financial Assets past due'!$B$51:$I$51,0))</f>
        <v>0</v>
      </c>
      <c r="Q216" s="520">
        <f>INDEX('Financial Assets past due'!$K$48:$R$67,MATCH('Direct validations'!N216,'Financial Assets past due'!$K$48:$K$67,0),MATCH('Direct validations'!O216,'Financial Assets past due'!$K$51:$R$51,0))</f>
        <v>0</v>
      </c>
      <c r="R216" s="517" t="str">
        <f t="shared" si="74"/>
        <v>Pass</v>
      </c>
      <c r="S216" s="529" t="str">
        <f t="shared" si="75"/>
        <v>Pass</v>
      </c>
      <c r="T216" s="517" t="s">
        <v>16</v>
      </c>
      <c r="U216" s="517">
        <f t="shared" si="76"/>
        <v>0</v>
      </c>
      <c r="V216" s="529">
        <f t="shared" si="76"/>
        <v>0</v>
      </c>
    </row>
    <row r="217" spans="4:22" ht="14.5" x14ac:dyDescent="0.35">
      <c r="D217" s="532" t="s">
        <v>1</v>
      </c>
      <c r="E217" s="517" t="str">
        <f>'Exposure to credit risk'!$C$81</f>
        <v>Debtors arising out of direct insurance operations</v>
      </c>
      <c r="F217" s="517" t="str">
        <f>'Exposure to credit risk'!$K$68</f>
        <v>Total </v>
      </c>
      <c r="G217" s="519">
        <f>INDEX('Exposure to credit risk'!$B$67:$C$85,MATCH('Direct validations'!E217,'Exposure to credit risk'!$C$67:$C$85,0),1)</f>
        <v>11</v>
      </c>
      <c r="H217" s="519" t="str">
        <f>HLOOKUP(F217,'Exposure to credit risk'!$B$68:$K$69,2,FALSE)</f>
        <v>AB</v>
      </c>
      <c r="I217" s="520">
        <f>INDEX('Exposure to credit risk'!$B$67:$K$85,MATCH('Direct validations'!G217,'Exposure to credit risk'!$B$67:$B$85,0),MATCH('Direct validations'!H217,'Exposure to credit risk'!$B$69:$K$69,0))</f>
        <v>0</v>
      </c>
      <c r="J217" s="520">
        <f>INDEX('Exposure to credit risk'!$M$67:$V$85,MATCH('Direct validations'!G217,'Exposure to credit risk'!$M$67:$M$85,0),MATCH('Direct validations'!H217,'Exposure to credit risk'!$M$69:$V$69,0))</f>
        <v>0</v>
      </c>
      <c r="K217" s="528" t="s">
        <v>109</v>
      </c>
      <c r="L217" s="517" t="str">
        <f>'Financial Assets past due'!$C$85</f>
        <v>Debtors arising out of direct insurance operations</v>
      </c>
      <c r="M217" s="517" t="str">
        <f>'Financial Assets past due'!$I$71</f>
        <v>Total</v>
      </c>
      <c r="N217" s="519">
        <f>INDEX('Financial Assets past due'!$B$70:$C$89,MATCH('Direct validations'!L217,'Financial Assets past due'!$C$70:$C$89,0),1)</f>
        <v>11</v>
      </c>
      <c r="O217" s="519" t="str">
        <f>HLOOKUP(M217,'Financial Assets past due'!$B$71:$I$73,3,FALSE)</f>
        <v>T</v>
      </c>
      <c r="P217" s="520">
        <f>INDEX('Financial Assets past due'!$B$70:$I$89,MATCH('Direct validations'!N217,'Financial Assets past due'!$B$70:$B$89,0),MATCH('Direct validations'!O217,'Financial Assets past due'!$B$73:$I$73,0))</f>
        <v>0</v>
      </c>
      <c r="Q217" s="520">
        <f>INDEX('Financial Assets past due'!$K$70:$R$89,MATCH('Direct validations'!N217,'Financial Assets past due'!$K$70:$K$89,0),MATCH('Direct validations'!O217,'Financial Assets past due'!$K$73:$R$73,0))</f>
        <v>0</v>
      </c>
      <c r="R217" s="517" t="str">
        <f t="shared" si="74"/>
        <v>Pass</v>
      </c>
      <c r="S217" s="529" t="str">
        <f t="shared" si="75"/>
        <v>Pass</v>
      </c>
      <c r="T217" s="517" t="s">
        <v>16</v>
      </c>
      <c r="U217" s="517">
        <f t="shared" si="76"/>
        <v>0</v>
      </c>
      <c r="V217" s="529">
        <f t="shared" si="76"/>
        <v>0</v>
      </c>
    </row>
    <row r="218" spans="4:22" ht="14.5" x14ac:dyDescent="0.35">
      <c r="D218" s="532" t="s">
        <v>1</v>
      </c>
      <c r="E218" s="517" t="str">
        <f>'Exposure to credit risk'!$C$102</f>
        <v>Debtors arising out of direct insurance operations</v>
      </c>
      <c r="F218" s="517" t="str">
        <f>'Exposure to credit risk'!$K$89</f>
        <v>Total </v>
      </c>
      <c r="G218" s="519">
        <f>INDEX('Exposure to credit risk'!$B$88:$C$106,MATCH('Direct validations'!E218,'Exposure to credit risk'!$C$88:$C$106,0),1)</f>
        <v>11</v>
      </c>
      <c r="H218" s="519" t="str">
        <f>HLOOKUP(F218,'Exposure to credit risk'!$B$89:$K$90,2,FALSE)</f>
        <v>AI</v>
      </c>
      <c r="I218" s="520">
        <f>INDEX('Exposure to credit risk'!$B$88:$K$106,MATCH('Direct validations'!G218,'Exposure to credit risk'!$B$88:$B$106,0),MATCH('Direct validations'!H218,'Exposure to credit risk'!$B$90:$K$90,0))</f>
        <v>0</v>
      </c>
      <c r="J218" s="520">
        <f>INDEX('Exposure to credit risk'!$M$88:$V$106,MATCH('Direct validations'!G218,'Exposure to credit risk'!$M$88:$M$106,0),MATCH('Direct validations'!H218,'Exposure to credit risk'!$M$90:$V$90,0))</f>
        <v>0</v>
      </c>
      <c r="K218" s="528" t="s">
        <v>109</v>
      </c>
      <c r="L218" s="517" t="str">
        <f>'Financial Assets past due'!$C$107</f>
        <v>Debtors arising out of direct insurance operations</v>
      </c>
      <c r="M218" s="517" t="str">
        <f>'Financial Assets past due'!$I$93</f>
        <v>Total</v>
      </c>
      <c r="N218" s="519">
        <f>INDEX('Financial Assets past due'!$B$92:$C$111,MATCH('Direct validations'!L218,'Financial Assets past due'!$C$92:$C$111,0),1)</f>
        <v>11</v>
      </c>
      <c r="O218" s="519" t="str">
        <f>HLOOKUP(M218,'Financial Assets past due'!$B$93:$I$95,3,FALSE)</f>
        <v>Y</v>
      </c>
      <c r="P218" s="520">
        <f>INDEX('Financial Assets past due'!$B$92:$I$111,MATCH('Direct validations'!N218,'Financial Assets past due'!$B$92:$B$111,0),MATCH('Direct validations'!O218,'Financial Assets past due'!$B$95:$I$95,0))</f>
        <v>0</v>
      </c>
      <c r="Q218" s="520">
        <f>INDEX('Financial Assets past due'!$K$92:$R$111,MATCH('Direct validations'!N218,'Financial Assets past due'!$K$92:$K$111,0),MATCH('Direct validations'!O218,'Financial Assets past due'!$K$95:$R$95,0))</f>
        <v>0</v>
      </c>
      <c r="R218" s="517" t="str">
        <f t="shared" si="74"/>
        <v>Pass</v>
      </c>
      <c r="S218" s="529" t="str">
        <f t="shared" si="75"/>
        <v>Pass</v>
      </c>
      <c r="T218" s="517" t="s">
        <v>16</v>
      </c>
      <c r="U218" s="517">
        <f t="shared" si="76"/>
        <v>0</v>
      </c>
      <c r="V218" s="529">
        <f t="shared" si="76"/>
        <v>0</v>
      </c>
    </row>
    <row r="219" spans="4:22" ht="14.5" x14ac:dyDescent="0.35">
      <c r="D219" s="532" t="s">
        <v>1</v>
      </c>
      <c r="E219" s="517" t="str">
        <f>'Exposure to credit risk'!$C$123</f>
        <v>Debtors arising out of direct insurance operations</v>
      </c>
      <c r="F219" s="517" t="str">
        <f>'Exposure to credit risk'!$K$110</f>
        <v>Total </v>
      </c>
      <c r="G219" s="519">
        <f>INDEX('Exposure to credit risk'!$B$109:$C$127,MATCH('Direct validations'!E219,'Exposure to credit risk'!$C$109:$C$127,0),1)</f>
        <v>11</v>
      </c>
      <c r="H219" s="519" t="str">
        <f>HLOOKUP(F219,'Exposure to credit risk'!$B$110:$K$111,2,FALSE)</f>
        <v>AP</v>
      </c>
      <c r="I219" s="520">
        <f>INDEX('Exposure to credit risk'!$B$109:$K$127,MATCH('Direct validations'!G219,'Exposure to credit risk'!$B$109:$B$127,0),MATCH('Direct validations'!H219,'Exposure to credit risk'!$B$111:$K$111,0))</f>
        <v>0</v>
      </c>
      <c r="J219" s="520">
        <f>INDEX('Exposure to credit risk'!$M$109:$V$127,MATCH('Direct validations'!G219,'Exposure to credit risk'!$M$109:$M$127,0),MATCH('Direct validations'!H219,'Exposure to credit risk'!$M$111:$V$111,0))</f>
        <v>0</v>
      </c>
      <c r="K219" s="528" t="s">
        <v>109</v>
      </c>
      <c r="L219" s="517" t="str">
        <f>'Financial Assets past due'!$C$129</f>
        <v>Debtors arising out of direct insurance operations</v>
      </c>
      <c r="M219" s="517" t="str">
        <f>'Financial Assets past due'!$I$115</f>
        <v>Total</v>
      </c>
      <c r="N219" s="519">
        <f>INDEX('Financial Assets past due'!$B$114:$C$133,MATCH('Direct validations'!L219,'Financial Assets past due'!$C$114:$C$133,0),1)</f>
        <v>11</v>
      </c>
      <c r="O219" s="519" t="str">
        <f>HLOOKUP(M219,'Financial Assets past due'!$B$115:$I$117,3,FALSE)</f>
        <v>AD</v>
      </c>
      <c r="P219" s="520">
        <f>INDEX('Financial Assets past due'!$B$114:$I$133,MATCH('Direct validations'!N219,'Financial Assets past due'!$B$114:$B$133,0),MATCH('Direct validations'!O219,'Financial Assets past due'!$B$117:$I$117,0))</f>
        <v>0</v>
      </c>
      <c r="Q219" s="520">
        <f>INDEX('Financial Assets past due'!$K$114:$R$133,MATCH('Direct validations'!N219,'Financial Assets past due'!$K$114:$K$133,0),MATCH('Direct validations'!O219,'Financial Assets past due'!$K$117:$R$117,0))</f>
        <v>0</v>
      </c>
      <c r="R219" s="517" t="str">
        <f t="shared" si="74"/>
        <v>Pass</v>
      </c>
      <c r="S219" s="529" t="str">
        <f t="shared" si="75"/>
        <v>Pass</v>
      </c>
      <c r="T219" s="517" t="s">
        <v>16</v>
      </c>
      <c r="U219" s="517">
        <f t="shared" si="76"/>
        <v>0</v>
      </c>
      <c r="V219" s="529">
        <f t="shared" si="76"/>
        <v>0</v>
      </c>
    </row>
    <row r="220" spans="4:22" ht="14.5" x14ac:dyDescent="0.35">
      <c r="D220" s="532" t="s">
        <v>1</v>
      </c>
      <c r="E220" s="517" t="str">
        <f>'Exposure to credit risk'!$C$144</f>
        <v>Debtors arising out of direct insurance operations</v>
      </c>
      <c r="F220" s="517" t="str">
        <f>'Exposure to credit risk'!$K$131</f>
        <v>Total </v>
      </c>
      <c r="G220" s="519">
        <f>INDEX('Exposure to credit risk'!$B$130:$C$148,MATCH('Direct validations'!E220,'Exposure to credit risk'!$C$130:$C$148,0),1)</f>
        <v>11</v>
      </c>
      <c r="H220" s="519" t="str">
        <f>HLOOKUP(F220,'Exposure to credit risk'!$B$131:$K$132,2,FALSE)</f>
        <v>AW</v>
      </c>
      <c r="I220" s="520">
        <f>INDEX('Exposure to credit risk'!$B$130:$K$148,MATCH('Direct validations'!G220,'Exposure to credit risk'!$B$130:$B$148,0),MATCH('Direct validations'!H220,'Exposure to credit risk'!$B$132:$K$132,0))</f>
        <v>0</v>
      </c>
      <c r="J220" s="520">
        <f>INDEX('Exposure to credit risk'!$M$130:$V$148,MATCH('Direct validations'!G220,'Exposure to credit risk'!$M$130:$M$148,0),MATCH('Direct validations'!H220,'Exposure to credit risk'!$M$132:$V$132,0))</f>
        <v>0</v>
      </c>
      <c r="K220" s="528" t="s">
        <v>109</v>
      </c>
      <c r="L220" s="517" t="str">
        <f>'Financial Assets past due'!$C$151</f>
        <v>Debtors arising out of direct insurance operations</v>
      </c>
      <c r="M220" s="517" t="str">
        <f>'Financial Assets past due'!$I$137</f>
        <v>Total</v>
      </c>
      <c r="N220" s="519">
        <f>INDEX('Financial Assets past due'!$B$136:$C$155,MATCH('Direct validations'!L220,'Financial Assets past due'!$C$136:$C$155,0),1)</f>
        <v>11</v>
      </c>
      <c r="O220" s="519" t="str">
        <f>HLOOKUP(M220,'Financial Assets past due'!$B$137:$I$139,3,FALSE)</f>
        <v>AI</v>
      </c>
      <c r="P220" s="520">
        <f>INDEX('Financial Assets past due'!$B$136:$I$155,MATCH('Direct validations'!N220,'Financial Assets past due'!$B$136:$B$155,0),MATCH('Direct validations'!O220,'Financial Assets past due'!$B$139:$I$139,0))</f>
        <v>0</v>
      </c>
      <c r="Q220" s="520">
        <f>INDEX('Financial Assets past due'!$K$136:$R$155,MATCH('Direct validations'!N220,'Financial Assets past due'!$K$136:$K$155,0),MATCH('Direct validations'!O220,'Financial Assets past due'!$K$139:$R$139,0))</f>
        <v>0</v>
      </c>
      <c r="R220" s="517" t="str">
        <f t="shared" si="74"/>
        <v>Pass</v>
      </c>
      <c r="S220" s="529" t="str">
        <f t="shared" si="75"/>
        <v>Pass</v>
      </c>
      <c r="T220" s="517" t="s">
        <v>16</v>
      </c>
      <c r="U220" s="517">
        <f t="shared" si="76"/>
        <v>0</v>
      </c>
      <c r="V220" s="529">
        <f t="shared" si="76"/>
        <v>0</v>
      </c>
    </row>
    <row r="221" spans="4:22" ht="14.5" x14ac:dyDescent="0.35">
      <c r="D221" s="532" t="s">
        <v>1</v>
      </c>
      <c r="E221" s="517" t="str">
        <f>'Exposure to credit risk'!$C$165</f>
        <v>Debtors arising out of direct insurance operations</v>
      </c>
      <c r="F221" s="517" t="str">
        <f>'Exposure to credit risk'!$K$152</f>
        <v>Total </v>
      </c>
      <c r="G221" s="519">
        <f>INDEX('Exposure to credit risk'!$B$151:$C$169,MATCH('Direct validations'!E221,'Exposure to credit risk'!$C$151:$C$169,0),1)</f>
        <v>11</v>
      </c>
      <c r="H221" s="519" t="str">
        <f>HLOOKUP(F221,'Exposure to credit risk'!$B$152:$K$153,2,FALSE)</f>
        <v>AAD</v>
      </c>
      <c r="I221" s="520">
        <f>INDEX('Exposure to credit risk'!$B$151:$K$169,MATCH('Direct validations'!G221,'Exposure to credit risk'!$B$151:$B$169,0),MATCH('Direct validations'!H221,'Exposure to credit risk'!$B$153:$K$153,0))</f>
        <v>0</v>
      </c>
      <c r="J221" s="520">
        <f>INDEX('Exposure to credit risk'!$M$151:$V$169,MATCH('Direct validations'!G221,'Exposure to credit risk'!$M$151:$M$169,0),MATCH('Direct validations'!H221,'Exposure to credit risk'!$M$153:$V$153,0))</f>
        <v>0</v>
      </c>
      <c r="K221" s="528" t="s">
        <v>109</v>
      </c>
      <c r="L221" s="517" t="str">
        <f>'Financial Assets past due'!$C$173</f>
        <v>Debtors arising out of direct insurance operations</v>
      </c>
      <c r="M221" s="517" t="str">
        <f>'Financial Assets past due'!$I$159</f>
        <v>Total</v>
      </c>
      <c r="N221" s="519">
        <f>INDEX('Financial Assets past due'!$B$158:$C$177,MATCH('Direct validations'!L221,'Financial Assets past due'!$C$158:$C$177,0),1)</f>
        <v>11</v>
      </c>
      <c r="O221" s="519" t="str">
        <f>HLOOKUP(M221,'Financial Assets past due'!$B$159:$I$161,3,FALSE)</f>
        <v>AN</v>
      </c>
      <c r="P221" s="520">
        <f>INDEX('Financial Assets past due'!$B$158:$I$177,MATCH('Direct validations'!N221,'Financial Assets past due'!$B$158:$B$177,0),MATCH('Direct validations'!O221,'Financial Assets past due'!$B$161:$I$161,0))</f>
        <v>0</v>
      </c>
      <c r="Q221" s="520">
        <f>INDEX('Financial Assets past due'!$K$158:$R$177,MATCH('Direct validations'!N221,'Financial Assets past due'!$K$158:$K$177,0),MATCH('Direct validations'!O221,'Financial Assets past due'!$K$161:$R$161,0))</f>
        <v>0</v>
      </c>
      <c r="R221" s="517" t="str">
        <f t="shared" si="74"/>
        <v>Pass</v>
      </c>
      <c r="S221" s="529" t="str">
        <f t="shared" si="75"/>
        <v>Pass</v>
      </c>
      <c r="T221" s="517" t="s">
        <v>16</v>
      </c>
      <c r="U221" s="517">
        <f t="shared" si="76"/>
        <v>0</v>
      </c>
      <c r="V221" s="529">
        <f t="shared" si="76"/>
        <v>0</v>
      </c>
    </row>
    <row r="222" spans="4:22" x14ac:dyDescent="0.3">
      <c r="D222" s="525"/>
      <c r="I222" s="520"/>
      <c r="J222" s="520"/>
      <c r="P222" s="520"/>
      <c r="Q222" s="520"/>
      <c r="R222" s="517"/>
      <c r="S222" s="529"/>
      <c r="U222" s="517"/>
      <c r="V222" s="529"/>
    </row>
    <row r="223" spans="4:22" ht="14.5" x14ac:dyDescent="0.35">
      <c r="D223" s="532" t="s">
        <v>1</v>
      </c>
      <c r="E223" s="517" t="str">
        <f>'Exposure to credit risk'!$C$19</f>
        <v>Debtors arising out of reinsurance operations</v>
      </c>
      <c r="F223" s="517" t="str">
        <f>'Exposure to credit risk'!$K$5</f>
        <v>Total </v>
      </c>
      <c r="G223" s="519">
        <f>INDEX('Exposure to credit risk'!$B$4:$C$22,MATCH('Direct validations'!E223,'Exposure to credit risk'!$C$4:$C$22,0),1)</f>
        <v>12</v>
      </c>
      <c r="H223" s="519" t="str">
        <f>HLOOKUP(F223,'Exposure to credit risk'!$B$5:$K$6,2,FALSE)</f>
        <v>G</v>
      </c>
      <c r="I223" s="520">
        <f>INDEX('Exposure to credit risk'!$B$4:$K$22,MATCH('Direct validations'!G223,'Exposure to credit risk'!$B$4:$B$22,0),MATCH('Direct validations'!H223,'Exposure to credit risk'!$B$6:$K$6,0))</f>
        <v>0</v>
      </c>
      <c r="J223" s="520">
        <f>INDEX('Exposure to credit risk'!$M$4:$V$22,MATCH('Direct validations'!G223,'Exposure to credit risk'!$M$4:$M$22,0),MATCH('Direct validations'!H223,'Exposure to credit risk'!$M$6:$V$6,0))</f>
        <v>0</v>
      </c>
      <c r="K223" s="528" t="s">
        <v>109</v>
      </c>
      <c r="L223" s="517" t="str">
        <f>'Financial Assets past due'!$C$20</f>
        <v>Debtors arising out of reinsurance operations</v>
      </c>
      <c r="M223" s="517" t="str">
        <f>'Financial Assets past due'!$I$5</f>
        <v>Total</v>
      </c>
      <c r="N223" s="519">
        <f>INDEX('Financial Assets past due'!$B$4:$C$23,MATCH('Direct validations'!L223,'Financial Assets past due'!$C$4:$C$23,0),1)</f>
        <v>12</v>
      </c>
      <c r="O223" s="519" t="str">
        <f>HLOOKUP(M223,'Financial Assets past due'!$B$5:$I$7,3,FALSE)</f>
        <v>E</v>
      </c>
      <c r="P223" s="520">
        <f>INDEX('Financial Assets past due'!$B$4:$I$23,MATCH('Direct validations'!N223,'Financial Assets past due'!$B$4:$B$23,0),MATCH('Direct validations'!O223,'Financial Assets past due'!$B$7:$I$7,0))</f>
        <v>0</v>
      </c>
      <c r="Q223" s="520">
        <f>INDEX('Financial Assets past due'!$K$4:$R$23,MATCH('Direct validations'!N223,'Financial Assets past due'!$K$4:$K$23,0),MATCH('Direct validations'!O223,'Financial Assets past due'!$K$7:$R$7,0))</f>
        <v>0</v>
      </c>
      <c r="R223" s="517" t="str">
        <f t="shared" ref="R223:R230" si="77">IF($T223="No",IF(I223=P223,"Pass","Fail"),IF(I223+P223=0,"Pass","Fail"))</f>
        <v>Pass</v>
      </c>
      <c r="S223" s="529" t="str">
        <f t="shared" ref="S223:S230" si="78">IF($T223="No",IF(J223=Q223,"Pass","Fail"),IF(J223+Q223=0,"Pass","Fail"))</f>
        <v>Pass</v>
      </c>
      <c r="T223" s="517" t="s">
        <v>16</v>
      </c>
      <c r="U223" s="517">
        <f t="shared" ref="U223:V230" si="79">IF(R223="Pass",0,1)</f>
        <v>0</v>
      </c>
      <c r="V223" s="529">
        <f t="shared" si="79"/>
        <v>0</v>
      </c>
    </row>
    <row r="224" spans="4:22" ht="14.5" x14ac:dyDescent="0.35">
      <c r="D224" s="532" t="s">
        <v>1</v>
      </c>
      <c r="E224" s="517" t="str">
        <f>'Exposure to credit risk'!$C$40</f>
        <v>Debtors arising out of reinsurance operations</v>
      </c>
      <c r="F224" s="517" t="str">
        <f>'Exposure to credit risk'!$K$26</f>
        <v>Total </v>
      </c>
      <c r="G224" s="519">
        <f>INDEX('Exposure to credit risk'!$B$25:$C$43,MATCH('Direct validations'!E224,'Exposure to credit risk'!$C$25:$C$43,0),1)</f>
        <v>12</v>
      </c>
      <c r="H224" s="519" t="str">
        <f>HLOOKUP(F224,'Exposure to credit risk'!$B$26:$K$27,2,FALSE)</f>
        <v>N</v>
      </c>
      <c r="I224" s="520">
        <f>INDEX('Exposure to credit risk'!$B$25:$K$43,MATCH('Direct validations'!G224,'Exposure to credit risk'!$B$25:$B$43,0),MATCH('Direct validations'!H224,'Exposure to credit risk'!$B$27:$K$27,0))</f>
        <v>0</v>
      </c>
      <c r="J224" s="520">
        <f>INDEX('Exposure to credit risk'!$M$25:$V$43,MATCH('Direct validations'!G224,'Exposure to credit risk'!$M$25:$M$43,0),MATCH('Direct validations'!H224,'Exposure to credit risk'!$M$27:$V$27,0))</f>
        <v>0</v>
      </c>
      <c r="K224" s="528" t="s">
        <v>109</v>
      </c>
      <c r="L224" s="517" t="str">
        <f>'Financial Assets past due'!$C$42</f>
        <v>Debtors arising out of reinsurance operations</v>
      </c>
      <c r="M224" s="517" t="str">
        <f>'Financial Assets past due'!$I$27</f>
        <v>Total</v>
      </c>
      <c r="N224" s="519">
        <f>INDEX('Financial Assets past due'!$B$26:$C$45,MATCH('Direct validations'!L224,'Financial Assets past due'!$C$26:$C$45,0),1)</f>
        <v>12</v>
      </c>
      <c r="O224" s="519" t="str">
        <f>HLOOKUP(M224,'Financial Assets past due'!$B$27:$I$29,3,FALSE)</f>
        <v>J</v>
      </c>
      <c r="P224" s="520">
        <f>INDEX('Financial Assets past due'!$B$26:$I$45,MATCH('Direct validations'!N224,'Financial Assets past due'!$B$26:$B$45,0),MATCH('Direct validations'!O224,'Financial Assets past due'!$B$29:$I$29,0))</f>
        <v>0</v>
      </c>
      <c r="Q224" s="520">
        <f>INDEX('Financial Assets past due'!$K$26:$R$45,MATCH('Direct validations'!N224,'Financial Assets past due'!$K$26:$K$45,0),MATCH('Direct validations'!O224,'Financial Assets past due'!$K$29:$R$29,0))</f>
        <v>0</v>
      </c>
      <c r="R224" s="517" t="str">
        <f t="shared" si="77"/>
        <v>Pass</v>
      </c>
      <c r="S224" s="529" t="str">
        <f t="shared" si="78"/>
        <v>Pass</v>
      </c>
      <c r="T224" s="517" t="s">
        <v>16</v>
      </c>
      <c r="U224" s="517">
        <f t="shared" si="79"/>
        <v>0</v>
      </c>
      <c r="V224" s="529">
        <f t="shared" si="79"/>
        <v>0</v>
      </c>
    </row>
    <row r="225" spans="4:22" ht="14.5" x14ac:dyDescent="0.35">
      <c r="D225" s="532" t="s">
        <v>1</v>
      </c>
      <c r="E225" s="517" t="str">
        <f>'Exposure to credit risk'!$C$61</f>
        <v>Debtors arising out of reinsurance operations</v>
      </c>
      <c r="F225" s="517" t="str">
        <f>'Exposure to credit risk'!$K$47</f>
        <v>Total </v>
      </c>
      <c r="G225" s="519">
        <f>INDEX('Exposure to credit risk'!$B$46:$C$64,MATCH('Direct validations'!E225,'Exposure to credit risk'!$C$46:$C$64,0),1)</f>
        <v>12</v>
      </c>
      <c r="H225" s="519" t="str">
        <f>HLOOKUP(F225,'Exposure to credit risk'!$B$47:$K$48,2,FALSE)</f>
        <v>U</v>
      </c>
      <c r="I225" s="520">
        <f>INDEX('Exposure to credit risk'!$B$46:$K$64,MATCH('Direct validations'!G225,'Exposure to credit risk'!$B$46:$B$64,0),MATCH('Direct validations'!H225,'Exposure to credit risk'!$B$48:$K$48,0))</f>
        <v>0</v>
      </c>
      <c r="J225" s="520">
        <f>INDEX('Exposure to credit risk'!$M$46:$V$64,MATCH('Direct validations'!G225,'Exposure to credit risk'!$M$46:$M$64,0),MATCH('Direct validations'!H225,'Exposure to credit risk'!$M$48:$V$48,0))</f>
        <v>0</v>
      </c>
      <c r="K225" s="528" t="s">
        <v>109</v>
      </c>
      <c r="L225" s="517" t="str">
        <f>'Financial Assets past due'!$C$64</f>
        <v>Debtors arising out of reinsurance operations</v>
      </c>
      <c r="M225" s="517" t="str">
        <f>'Financial Assets past due'!$I$49</f>
        <v>Total</v>
      </c>
      <c r="N225" s="519">
        <f>INDEX('Financial Assets past due'!$B$48:$C$67,MATCH('Direct validations'!L225,'Financial Assets past due'!$C$48:$C$67,0),1)</f>
        <v>12</v>
      </c>
      <c r="O225" s="519" t="str">
        <f>HLOOKUP(M225,'Financial Assets past due'!$B$49:$I$51,3,FALSE)</f>
        <v>O</v>
      </c>
      <c r="P225" s="520">
        <f>INDEX('Financial Assets past due'!$B$48:$I$67,MATCH('Direct validations'!N225,'Financial Assets past due'!$B$48:$B$67,0),MATCH('Direct validations'!O225,'Financial Assets past due'!$B$51:$I$51,0))</f>
        <v>0</v>
      </c>
      <c r="Q225" s="520">
        <f>INDEX('Financial Assets past due'!$K$48:$R$67,MATCH('Direct validations'!N225,'Financial Assets past due'!$K$48:$K$67,0),MATCH('Direct validations'!O225,'Financial Assets past due'!$K$51:$R$51,0))</f>
        <v>0</v>
      </c>
      <c r="R225" s="517" t="str">
        <f t="shared" si="77"/>
        <v>Pass</v>
      </c>
      <c r="S225" s="529" t="str">
        <f t="shared" si="78"/>
        <v>Pass</v>
      </c>
      <c r="T225" s="517" t="s">
        <v>16</v>
      </c>
      <c r="U225" s="517">
        <f t="shared" si="79"/>
        <v>0</v>
      </c>
      <c r="V225" s="529">
        <f t="shared" si="79"/>
        <v>0</v>
      </c>
    </row>
    <row r="226" spans="4:22" ht="14.5" x14ac:dyDescent="0.35">
      <c r="D226" s="532" t="s">
        <v>1</v>
      </c>
      <c r="E226" s="517" t="str">
        <f>'Exposure to credit risk'!$C$82</f>
        <v>Debtors arising out of reinsurance operations</v>
      </c>
      <c r="F226" s="517" t="str">
        <f>'Exposure to credit risk'!$K$68</f>
        <v>Total </v>
      </c>
      <c r="G226" s="519">
        <f>INDEX('Exposure to credit risk'!$B$67:$C$85,MATCH('Direct validations'!E226,'Exposure to credit risk'!$C$67:$C$85,0),1)</f>
        <v>12</v>
      </c>
      <c r="H226" s="519" t="str">
        <f>HLOOKUP(F226,'Exposure to credit risk'!$B$68:$K$69,2,FALSE)</f>
        <v>AB</v>
      </c>
      <c r="I226" s="520">
        <f>INDEX('Exposure to credit risk'!$B$67:$K$85,MATCH('Direct validations'!G226,'Exposure to credit risk'!$B$67:$B$85,0),MATCH('Direct validations'!H226,'Exposure to credit risk'!$B$69:$K$69,0))</f>
        <v>0</v>
      </c>
      <c r="J226" s="520">
        <f>INDEX('Exposure to credit risk'!$M$67:$V$85,MATCH('Direct validations'!G226,'Exposure to credit risk'!$M$67:$M$85,0),MATCH('Direct validations'!H226,'Exposure to credit risk'!$M$69:$V$69,0))</f>
        <v>0</v>
      </c>
      <c r="K226" s="528" t="s">
        <v>109</v>
      </c>
      <c r="L226" s="517" t="str">
        <f>'Financial Assets past due'!$C$86</f>
        <v>Debtors arising out of reinsurance operations</v>
      </c>
      <c r="M226" s="517" t="str">
        <f>'Financial Assets past due'!$I$71</f>
        <v>Total</v>
      </c>
      <c r="N226" s="519">
        <f>INDEX('Financial Assets past due'!$B$70:$C$89,MATCH('Direct validations'!L226,'Financial Assets past due'!$C$70:$C$89,0),1)</f>
        <v>12</v>
      </c>
      <c r="O226" s="519" t="str">
        <f>HLOOKUP(M226,'Financial Assets past due'!$B$71:$I$73,3,FALSE)</f>
        <v>T</v>
      </c>
      <c r="P226" s="520">
        <f>INDEX('Financial Assets past due'!$B$70:$I$89,MATCH('Direct validations'!N226,'Financial Assets past due'!$B$70:$B$89,0),MATCH('Direct validations'!O226,'Financial Assets past due'!$B$73:$I$73,0))</f>
        <v>0</v>
      </c>
      <c r="Q226" s="520">
        <f>INDEX('Financial Assets past due'!$K$70:$R$89,MATCH('Direct validations'!N226,'Financial Assets past due'!$K$70:$K$89,0),MATCH('Direct validations'!O226,'Financial Assets past due'!$K$73:$R$73,0))</f>
        <v>0</v>
      </c>
      <c r="R226" s="517" t="str">
        <f t="shared" si="77"/>
        <v>Pass</v>
      </c>
      <c r="S226" s="529" t="str">
        <f t="shared" si="78"/>
        <v>Pass</v>
      </c>
      <c r="T226" s="517" t="s">
        <v>16</v>
      </c>
      <c r="U226" s="517">
        <f t="shared" si="79"/>
        <v>0</v>
      </c>
      <c r="V226" s="529">
        <f t="shared" si="79"/>
        <v>0</v>
      </c>
    </row>
    <row r="227" spans="4:22" ht="14.5" x14ac:dyDescent="0.35">
      <c r="D227" s="532" t="s">
        <v>1</v>
      </c>
      <c r="E227" s="517" t="str">
        <f>'Exposure to credit risk'!$C$103</f>
        <v>Debtors arising out of reinsurance operations</v>
      </c>
      <c r="F227" s="517" t="str">
        <f>'Exposure to credit risk'!$K$89</f>
        <v>Total </v>
      </c>
      <c r="G227" s="519">
        <f>INDEX('Exposure to credit risk'!$B$88:$C$106,MATCH('Direct validations'!E227,'Exposure to credit risk'!$C$88:$C$106,0),1)</f>
        <v>12</v>
      </c>
      <c r="H227" s="519" t="str">
        <f>HLOOKUP(F227,'Exposure to credit risk'!$B$89:$K$90,2,FALSE)</f>
        <v>AI</v>
      </c>
      <c r="I227" s="520">
        <f>INDEX('Exposure to credit risk'!$B$88:$K$106,MATCH('Direct validations'!G227,'Exposure to credit risk'!$B$88:$B$106,0),MATCH('Direct validations'!H227,'Exposure to credit risk'!$B$90:$K$90,0))</f>
        <v>0</v>
      </c>
      <c r="J227" s="520">
        <f>INDEX('Exposure to credit risk'!$M$88:$V$106,MATCH('Direct validations'!G227,'Exposure to credit risk'!$M$88:$M$106,0),MATCH('Direct validations'!H227,'Exposure to credit risk'!$M$90:$V$90,0))</f>
        <v>0</v>
      </c>
      <c r="K227" s="528" t="s">
        <v>109</v>
      </c>
      <c r="L227" s="517" t="str">
        <f>'Financial Assets past due'!$C$108</f>
        <v>Debtors arising out of reinsurance operations</v>
      </c>
      <c r="M227" s="517" t="str">
        <f>'Financial Assets past due'!$I$93</f>
        <v>Total</v>
      </c>
      <c r="N227" s="519">
        <f>INDEX('Financial Assets past due'!$B$92:$C$111,MATCH('Direct validations'!L227,'Financial Assets past due'!$C$92:$C$111,0),1)</f>
        <v>12</v>
      </c>
      <c r="O227" s="519" t="str">
        <f>HLOOKUP(M227,'Financial Assets past due'!$B$93:$I$95,3,FALSE)</f>
        <v>Y</v>
      </c>
      <c r="P227" s="520">
        <f>INDEX('Financial Assets past due'!$B$92:$I$111,MATCH('Direct validations'!N227,'Financial Assets past due'!$B$92:$B$111,0),MATCH('Direct validations'!O227,'Financial Assets past due'!$B$95:$I$95,0))</f>
        <v>0</v>
      </c>
      <c r="Q227" s="520">
        <f>INDEX('Financial Assets past due'!$K$92:$R$111,MATCH('Direct validations'!N227,'Financial Assets past due'!$K$92:$K$111,0),MATCH('Direct validations'!O227,'Financial Assets past due'!$K$95:$R$95,0))</f>
        <v>0</v>
      </c>
      <c r="R227" s="517" t="str">
        <f t="shared" si="77"/>
        <v>Pass</v>
      </c>
      <c r="S227" s="529" t="str">
        <f t="shared" si="78"/>
        <v>Pass</v>
      </c>
      <c r="T227" s="517" t="s">
        <v>16</v>
      </c>
      <c r="U227" s="517">
        <f t="shared" si="79"/>
        <v>0</v>
      </c>
      <c r="V227" s="529">
        <f t="shared" si="79"/>
        <v>0</v>
      </c>
    </row>
    <row r="228" spans="4:22" ht="14.5" x14ac:dyDescent="0.35">
      <c r="D228" s="532" t="s">
        <v>1</v>
      </c>
      <c r="E228" s="517" t="str">
        <f>'Exposure to credit risk'!$C$124</f>
        <v>Debtors arising out of reinsurance operations</v>
      </c>
      <c r="F228" s="517" t="str">
        <f>'Exposure to credit risk'!$K$110</f>
        <v>Total </v>
      </c>
      <c r="G228" s="519">
        <f>INDEX('Exposure to credit risk'!$B$109:$C$127,MATCH('Direct validations'!E228,'Exposure to credit risk'!$C$109:$C$127,0),1)</f>
        <v>12</v>
      </c>
      <c r="H228" s="519" t="str">
        <f>HLOOKUP(F228,'Exposure to credit risk'!$B$110:$K$111,2,FALSE)</f>
        <v>AP</v>
      </c>
      <c r="I228" s="520">
        <f>INDEX('Exposure to credit risk'!$B$109:$K$127,MATCH('Direct validations'!G228,'Exposure to credit risk'!$B$109:$B$127,0),MATCH('Direct validations'!H228,'Exposure to credit risk'!$B$111:$K$111,0))</f>
        <v>0</v>
      </c>
      <c r="J228" s="520">
        <f>INDEX('Exposure to credit risk'!$M$109:$V$127,MATCH('Direct validations'!G228,'Exposure to credit risk'!$M$109:$M$127,0),MATCH('Direct validations'!H228,'Exposure to credit risk'!$M$111:$V$111,0))</f>
        <v>0</v>
      </c>
      <c r="K228" s="528" t="s">
        <v>109</v>
      </c>
      <c r="L228" s="517" t="str">
        <f>'Financial Assets past due'!$C$130</f>
        <v>Debtors arising out of reinsurance operations</v>
      </c>
      <c r="M228" s="517" t="str">
        <f>'Financial Assets past due'!$I$115</f>
        <v>Total</v>
      </c>
      <c r="N228" s="519">
        <f>INDEX('Financial Assets past due'!$B$114:$C$133,MATCH('Direct validations'!L228,'Financial Assets past due'!$C$114:$C$133,0),1)</f>
        <v>12</v>
      </c>
      <c r="O228" s="519" t="str">
        <f>HLOOKUP(M228,'Financial Assets past due'!$B$115:$I$117,3,FALSE)</f>
        <v>AD</v>
      </c>
      <c r="P228" s="520">
        <f>INDEX('Financial Assets past due'!$B$114:$I$133,MATCH('Direct validations'!N228,'Financial Assets past due'!$B$114:$B$133,0),MATCH('Direct validations'!O228,'Financial Assets past due'!$B$117:$I$117,0))</f>
        <v>0</v>
      </c>
      <c r="Q228" s="520">
        <f>INDEX('Financial Assets past due'!$K$114:$R$133,MATCH('Direct validations'!N228,'Financial Assets past due'!$K$114:$K$133,0),MATCH('Direct validations'!O228,'Financial Assets past due'!$K$117:$R$117,0))</f>
        <v>0</v>
      </c>
      <c r="R228" s="517" t="str">
        <f t="shared" si="77"/>
        <v>Pass</v>
      </c>
      <c r="S228" s="529" t="str">
        <f t="shared" si="78"/>
        <v>Pass</v>
      </c>
      <c r="T228" s="517" t="s">
        <v>16</v>
      </c>
      <c r="U228" s="517">
        <f t="shared" si="79"/>
        <v>0</v>
      </c>
      <c r="V228" s="529">
        <f t="shared" si="79"/>
        <v>0</v>
      </c>
    </row>
    <row r="229" spans="4:22" ht="14.5" x14ac:dyDescent="0.35">
      <c r="D229" s="532" t="s">
        <v>1</v>
      </c>
      <c r="E229" s="517" t="str">
        <f>'Exposure to credit risk'!$C$145</f>
        <v>Debtors arising out of reinsurance operations</v>
      </c>
      <c r="F229" s="517" t="str">
        <f>'Exposure to credit risk'!$K$131</f>
        <v>Total </v>
      </c>
      <c r="G229" s="519">
        <f>INDEX('Exposure to credit risk'!$B$130:$C$148,MATCH('Direct validations'!E229,'Exposure to credit risk'!$C$130:$C$148,0),1)</f>
        <v>12</v>
      </c>
      <c r="H229" s="519" t="str">
        <f>HLOOKUP(F229,'Exposure to credit risk'!$B$131:$K$132,2,FALSE)</f>
        <v>AW</v>
      </c>
      <c r="I229" s="520">
        <f>INDEX('Exposure to credit risk'!$B$130:$K$148,MATCH('Direct validations'!G229,'Exposure to credit risk'!$B$130:$B$148,0),MATCH('Direct validations'!H229,'Exposure to credit risk'!$B$132:$K$132,0))</f>
        <v>0</v>
      </c>
      <c r="J229" s="520">
        <f>INDEX('Exposure to credit risk'!$M$130:$V$148,MATCH('Direct validations'!G229,'Exposure to credit risk'!$M$130:$M$148,0),MATCH('Direct validations'!H229,'Exposure to credit risk'!$M$132:$V$132,0))</f>
        <v>0</v>
      </c>
      <c r="K229" s="528" t="s">
        <v>109</v>
      </c>
      <c r="L229" s="517" t="str">
        <f>'Financial Assets past due'!$C$152</f>
        <v>Debtors arising out of reinsurance operations</v>
      </c>
      <c r="M229" s="517" t="str">
        <f>'Financial Assets past due'!$I$137</f>
        <v>Total</v>
      </c>
      <c r="N229" s="519">
        <f>INDEX('Financial Assets past due'!$B$136:$C$155,MATCH('Direct validations'!L229,'Financial Assets past due'!$C$136:$C$155,0),1)</f>
        <v>12</v>
      </c>
      <c r="O229" s="519" t="str">
        <f>HLOOKUP(M229,'Financial Assets past due'!$B$137:$I$139,3,FALSE)</f>
        <v>AI</v>
      </c>
      <c r="P229" s="520">
        <f>INDEX('Financial Assets past due'!$B$136:$I$155,MATCH('Direct validations'!N229,'Financial Assets past due'!$B$136:$B$155,0),MATCH('Direct validations'!O229,'Financial Assets past due'!$B$139:$I$139,0))</f>
        <v>0</v>
      </c>
      <c r="Q229" s="520">
        <f>INDEX('Financial Assets past due'!$K$136:$R$155,MATCH('Direct validations'!N229,'Financial Assets past due'!$K$136:$K$155,0),MATCH('Direct validations'!O229,'Financial Assets past due'!$K$139:$R$139,0))</f>
        <v>0</v>
      </c>
      <c r="R229" s="517" t="str">
        <f t="shared" si="77"/>
        <v>Pass</v>
      </c>
      <c r="S229" s="529" t="str">
        <f t="shared" si="78"/>
        <v>Pass</v>
      </c>
      <c r="T229" s="517" t="s">
        <v>16</v>
      </c>
      <c r="U229" s="517">
        <f t="shared" si="79"/>
        <v>0</v>
      </c>
      <c r="V229" s="529">
        <f t="shared" si="79"/>
        <v>0</v>
      </c>
    </row>
    <row r="230" spans="4:22" ht="14.5" x14ac:dyDescent="0.35">
      <c r="D230" s="532" t="s">
        <v>1</v>
      </c>
      <c r="E230" s="517" t="str">
        <f>'Exposure to credit risk'!$C$166</f>
        <v>Debtors arising out of reinsurance operations</v>
      </c>
      <c r="F230" s="517" t="str">
        <f>'Exposure to credit risk'!$K$152</f>
        <v>Total </v>
      </c>
      <c r="G230" s="519">
        <f>INDEX('Exposure to credit risk'!$B$151:$C$169,MATCH('Direct validations'!E230,'Exposure to credit risk'!$C$151:$C$169,0),1)</f>
        <v>12</v>
      </c>
      <c r="H230" s="519" t="str">
        <f>HLOOKUP(F230,'Exposure to credit risk'!$B$152:$K$153,2,FALSE)</f>
        <v>AAD</v>
      </c>
      <c r="I230" s="520">
        <f>INDEX('Exposure to credit risk'!$B$151:$K$169,MATCH('Direct validations'!G230,'Exposure to credit risk'!$B$151:$B$169,0),MATCH('Direct validations'!H230,'Exposure to credit risk'!$B$153:$K$153,0))</f>
        <v>0</v>
      </c>
      <c r="J230" s="520">
        <f>INDEX('Exposure to credit risk'!$M$151:$V$169,MATCH('Direct validations'!G230,'Exposure to credit risk'!$M$151:$M$169,0),MATCH('Direct validations'!H230,'Exposure to credit risk'!$M$153:$V$153,0))</f>
        <v>0</v>
      </c>
      <c r="K230" s="528" t="s">
        <v>109</v>
      </c>
      <c r="L230" s="517" t="str">
        <f>'Financial Assets past due'!$C$174</f>
        <v>Debtors arising out of reinsurance operations</v>
      </c>
      <c r="M230" s="517" t="str">
        <f>'Financial Assets past due'!$I$159</f>
        <v>Total</v>
      </c>
      <c r="N230" s="519">
        <f>INDEX('Financial Assets past due'!$B$158:$C$177,MATCH('Direct validations'!L230,'Financial Assets past due'!$C$158:$C$177,0),1)</f>
        <v>12</v>
      </c>
      <c r="O230" s="519" t="str">
        <f>HLOOKUP(M230,'Financial Assets past due'!$B$159:$I$161,3,FALSE)</f>
        <v>AN</v>
      </c>
      <c r="P230" s="520">
        <f>INDEX('Financial Assets past due'!$B$158:$I$177,MATCH('Direct validations'!N230,'Financial Assets past due'!$B$158:$B$177,0),MATCH('Direct validations'!O230,'Financial Assets past due'!$B$161:$I$161,0))</f>
        <v>0</v>
      </c>
      <c r="Q230" s="520">
        <f>INDEX('Financial Assets past due'!$K$158:$R$177,MATCH('Direct validations'!N230,'Financial Assets past due'!$K$158:$K$177,0),MATCH('Direct validations'!O230,'Financial Assets past due'!$K$161:$R$161,0))</f>
        <v>0</v>
      </c>
      <c r="R230" s="517" t="str">
        <f t="shared" si="77"/>
        <v>Pass</v>
      </c>
      <c r="S230" s="529" t="str">
        <f t="shared" si="78"/>
        <v>Pass</v>
      </c>
      <c r="T230" s="517" t="s">
        <v>16</v>
      </c>
      <c r="U230" s="517">
        <f t="shared" si="79"/>
        <v>0</v>
      </c>
      <c r="V230" s="529">
        <f t="shared" si="79"/>
        <v>0</v>
      </c>
    </row>
    <row r="231" spans="4:22" x14ac:dyDescent="0.3">
      <c r="D231" s="525"/>
      <c r="I231" s="520"/>
      <c r="J231" s="520"/>
      <c r="P231" s="520"/>
      <c r="Q231" s="520"/>
      <c r="R231" s="517"/>
      <c r="S231" s="529"/>
      <c r="U231" s="517"/>
      <c r="V231" s="529"/>
    </row>
    <row r="232" spans="4:22" ht="14.5" x14ac:dyDescent="0.35">
      <c r="D232" s="532" t="s">
        <v>1</v>
      </c>
      <c r="E232" s="517" t="str">
        <f>'Exposure to credit risk'!$C$20</f>
        <v>Other debtors and accrued interest</v>
      </c>
      <c r="F232" s="517" t="str">
        <f>'Exposure to credit risk'!$K$5</f>
        <v>Total </v>
      </c>
      <c r="G232" s="519">
        <f>INDEX('Exposure to credit risk'!$B$4:$C$22,MATCH('Direct validations'!E232,'Exposure to credit risk'!$C$4:$C$22,0),1)</f>
        <v>13</v>
      </c>
      <c r="H232" s="519" t="str">
        <f>HLOOKUP(F232,'Exposure to credit risk'!$B$5:$K$6,2,FALSE)</f>
        <v>G</v>
      </c>
      <c r="I232" s="520">
        <f>INDEX('Exposure to credit risk'!$B$4:$K$22,MATCH('Direct validations'!G232,'Exposure to credit risk'!$B$4:$B$22,0),MATCH('Direct validations'!H232,'Exposure to credit risk'!$B$6:$K$6,0))</f>
        <v>0</v>
      </c>
      <c r="J232" s="520">
        <f>INDEX('Exposure to credit risk'!$M$4:$V$22,MATCH('Direct validations'!G232,'Exposure to credit risk'!$M$4:$M$22,0),MATCH('Direct validations'!H232,'Exposure to credit risk'!$M$6:$V$6,0))</f>
        <v>0</v>
      </c>
      <c r="K232" s="528" t="s">
        <v>109</v>
      </c>
      <c r="L232" s="517" t="str">
        <f>'Financial Assets past due'!$C$21</f>
        <v>Other debtors and accrued interest</v>
      </c>
      <c r="M232" s="517" t="str">
        <f>'Financial Assets past due'!$I$5</f>
        <v>Total</v>
      </c>
      <c r="N232" s="519">
        <f>INDEX('Financial Assets past due'!$B$4:$C$23,MATCH('Direct validations'!L232,'Financial Assets past due'!$C$4:$C$23,0),1)</f>
        <v>13</v>
      </c>
      <c r="O232" s="519" t="str">
        <f>HLOOKUP(M232,'Financial Assets past due'!$B$5:$I$7,3,FALSE)</f>
        <v>E</v>
      </c>
      <c r="P232" s="520">
        <f>INDEX('Financial Assets past due'!$B$4:$I$23,MATCH('Direct validations'!N232,'Financial Assets past due'!$B$4:$B$23,0),MATCH('Direct validations'!O232,'Financial Assets past due'!$B$7:$I$7,0))</f>
        <v>0</v>
      </c>
      <c r="Q232" s="520">
        <f>INDEX('Financial Assets past due'!$K$4:$R$23,MATCH('Direct validations'!N232,'Financial Assets past due'!$K$4:$K$23,0),MATCH('Direct validations'!O232,'Financial Assets past due'!$K$7:$R$7,0))</f>
        <v>0</v>
      </c>
      <c r="R232" s="517" t="str">
        <f t="shared" ref="R232:R239" si="80">IF($T232="No",IF(I232=P232,"Pass","Fail"),IF(I232+P232=0,"Pass","Fail"))</f>
        <v>Pass</v>
      </c>
      <c r="S232" s="529" t="str">
        <f t="shared" ref="S232:S239" si="81">IF($T232="No",IF(J232=Q232,"Pass","Fail"),IF(J232+Q232=0,"Pass","Fail"))</f>
        <v>Pass</v>
      </c>
      <c r="T232" s="517" t="s">
        <v>16</v>
      </c>
      <c r="U232" s="517">
        <f t="shared" ref="U232:V239" si="82">IF(R232="Pass",0,1)</f>
        <v>0</v>
      </c>
      <c r="V232" s="529">
        <f t="shared" si="82"/>
        <v>0</v>
      </c>
    </row>
    <row r="233" spans="4:22" ht="14.5" x14ac:dyDescent="0.35">
      <c r="D233" s="532" t="s">
        <v>1</v>
      </c>
      <c r="E233" s="517" t="str">
        <f>'Exposure to credit risk'!$C$41</f>
        <v>Other debtors and accrued interest</v>
      </c>
      <c r="F233" s="517" t="str">
        <f>'Exposure to credit risk'!$K$26</f>
        <v>Total </v>
      </c>
      <c r="G233" s="519">
        <f>INDEX('Exposure to credit risk'!$B$25:$C$43,MATCH('Direct validations'!E233,'Exposure to credit risk'!$C$25:$C$43,0),1)</f>
        <v>13</v>
      </c>
      <c r="H233" s="519" t="str">
        <f>HLOOKUP(F233,'Exposure to credit risk'!$B$26:$K$27,2,FALSE)</f>
        <v>N</v>
      </c>
      <c r="I233" s="520">
        <f>INDEX('Exposure to credit risk'!$B$25:$K$43,MATCH('Direct validations'!G233,'Exposure to credit risk'!$B$25:$B$43,0),MATCH('Direct validations'!H233,'Exposure to credit risk'!$B$27:$K$27,0))</f>
        <v>0</v>
      </c>
      <c r="J233" s="520">
        <f>INDEX('Exposure to credit risk'!$M$25:$V$43,MATCH('Direct validations'!G233,'Exposure to credit risk'!$M$25:$M$43,0),MATCH('Direct validations'!H233,'Exposure to credit risk'!$M$27:$V$27,0))</f>
        <v>0</v>
      </c>
      <c r="K233" s="528" t="s">
        <v>109</v>
      </c>
      <c r="L233" s="517" t="str">
        <f>'Financial Assets past due'!$C$43</f>
        <v>Other debtors and accrued interest</v>
      </c>
      <c r="M233" s="517" t="str">
        <f>'Financial Assets past due'!$I$27</f>
        <v>Total</v>
      </c>
      <c r="N233" s="519">
        <f>INDEX('Financial Assets past due'!$B$26:$C$45,MATCH('Direct validations'!L233,'Financial Assets past due'!$C$26:$C$45,0),1)</f>
        <v>13</v>
      </c>
      <c r="O233" s="519" t="str">
        <f>HLOOKUP(M233,'Financial Assets past due'!$B$27:$I$29,3,FALSE)</f>
        <v>J</v>
      </c>
      <c r="P233" s="520">
        <f>INDEX('Financial Assets past due'!$B$26:$I$45,MATCH('Direct validations'!N233,'Financial Assets past due'!$B$26:$B$45,0),MATCH('Direct validations'!O233,'Financial Assets past due'!$B$29:$I$29,0))</f>
        <v>0</v>
      </c>
      <c r="Q233" s="520">
        <f>INDEX('Financial Assets past due'!$K$26:$R$45,MATCH('Direct validations'!N233,'Financial Assets past due'!$K$26:$K$45,0),MATCH('Direct validations'!O233,'Financial Assets past due'!$K$29:$R$29,0))</f>
        <v>0</v>
      </c>
      <c r="R233" s="517" t="str">
        <f t="shared" si="80"/>
        <v>Pass</v>
      </c>
      <c r="S233" s="529" t="str">
        <f t="shared" si="81"/>
        <v>Pass</v>
      </c>
      <c r="T233" s="517" t="s">
        <v>16</v>
      </c>
      <c r="U233" s="517">
        <f t="shared" si="82"/>
        <v>0</v>
      </c>
      <c r="V233" s="529">
        <f t="shared" si="82"/>
        <v>0</v>
      </c>
    </row>
    <row r="234" spans="4:22" ht="14.5" x14ac:dyDescent="0.35">
      <c r="D234" s="532" t="s">
        <v>1</v>
      </c>
      <c r="E234" s="517" t="str">
        <f>'Exposure to credit risk'!$C$62</f>
        <v>Other debtors and accrued interest</v>
      </c>
      <c r="F234" s="517" t="str">
        <f>'Exposure to credit risk'!$K$47</f>
        <v>Total </v>
      </c>
      <c r="G234" s="519">
        <f>INDEX('Exposure to credit risk'!$B$46:$C$64,MATCH('Direct validations'!E234,'Exposure to credit risk'!$C$46:$C$64,0),1)</f>
        <v>13</v>
      </c>
      <c r="H234" s="519" t="str">
        <f>HLOOKUP(F234,'Exposure to credit risk'!$B$47:$K$48,2,FALSE)</f>
        <v>U</v>
      </c>
      <c r="I234" s="520">
        <f>INDEX('Exposure to credit risk'!$B$46:$K$64,MATCH('Direct validations'!G234,'Exposure to credit risk'!$B$46:$B$64,0),MATCH('Direct validations'!H234,'Exposure to credit risk'!$B$48:$K$48,0))</f>
        <v>0</v>
      </c>
      <c r="J234" s="520">
        <f>INDEX('Exposure to credit risk'!$M$46:$V$64,MATCH('Direct validations'!G234,'Exposure to credit risk'!$M$46:$M$64,0),MATCH('Direct validations'!H234,'Exposure to credit risk'!$M$48:$V$48,0))</f>
        <v>0</v>
      </c>
      <c r="K234" s="528" t="s">
        <v>109</v>
      </c>
      <c r="L234" s="517" t="str">
        <f>'Financial Assets past due'!$C$65</f>
        <v>Other debtors and accrued interest</v>
      </c>
      <c r="M234" s="517" t="str">
        <f>'Financial Assets past due'!$I$49</f>
        <v>Total</v>
      </c>
      <c r="N234" s="519">
        <f>INDEX('Financial Assets past due'!$B$48:$C$67,MATCH('Direct validations'!L234,'Financial Assets past due'!$C$48:$C$67,0),1)</f>
        <v>13</v>
      </c>
      <c r="O234" s="519" t="str">
        <f>HLOOKUP(M234,'Financial Assets past due'!$B$49:$I$51,3,FALSE)</f>
        <v>O</v>
      </c>
      <c r="P234" s="520">
        <f>INDEX('Financial Assets past due'!$B$48:$I$67,MATCH('Direct validations'!N234,'Financial Assets past due'!$B$48:$B$67,0),MATCH('Direct validations'!O234,'Financial Assets past due'!$B$51:$I$51,0))</f>
        <v>0</v>
      </c>
      <c r="Q234" s="520">
        <f>INDEX('Financial Assets past due'!$K$48:$R$67,MATCH('Direct validations'!N234,'Financial Assets past due'!$K$48:$K$67,0),MATCH('Direct validations'!O234,'Financial Assets past due'!$K$51:$R$51,0))</f>
        <v>0</v>
      </c>
      <c r="R234" s="517" t="str">
        <f t="shared" si="80"/>
        <v>Pass</v>
      </c>
      <c r="S234" s="529" t="str">
        <f t="shared" si="81"/>
        <v>Pass</v>
      </c>
      <c r="T234" s="517" t="s">
        <v>16</v>
      </c>
      <c r="U234" s="517">
        <f t="shared" si="82"/>
        <v>0</v>
      </c>
      <c r="V234" s="529">
        <f t="shared" si="82"/>
        <v>0</v>
      </c>
    </row>
    <row r="235" spans="4:22" ht="14.5" x14ac:dyDescent="0.35">
      <c r="D235" s="532" t="s">
        <v>1</v>
      </c>
      <c r="E235" s="517" t="str">
        <f>'Exposure to credit risk'!$C$83</f>
        <v>Other debtors and accrued interest</v>
      </c>
      <c r="F235" s="517" t="str">
        <f>'Exposure to credit risk'!$K$68</f>
        <v>Total </v>
      </c>
      <c r="G235" s="519">
        <f>INDEX('Exposure to credit risk'!$B$67:$C$85,MATCH('Direct validations'!E235,'Exposure to credit risk'!$C$67:$C$85,0),1)</f>
        <v>13</v>
      </c>
      <c r="H235" s="519" t="str">
        <f>HLOOKUP(F235,'Exposure to credit risk'!$B$68:$K$69,2,FALSE)</f>
        <v>AB</v>
      </c>
      <c r="I235" s="520">
        <f>INDEX('Exposure to credit risk'!$B$67:$K$85,MATCH('Direct validations'!G235,'Exposure to credit risk'!$B$67:$B$85,0),MATCH('Direct validations'!H235,'Exposure to credit risk'!$B$69:$K$69,0))</f>
        <v>0</v>
      </c>
      <c r="J235" s="520">
        <f>INDEX('Exposure to credit risk'!$M$67:$V$85,MATCH('Direct validations'!G235,'Exposure to credit risk'!$M$67:$M$85,0),MATCH('Direct validations'!H235,'Exposure to credit risk'!$M$69:$V$69,0))</f>
        <v>0</v>
      </c>
      <c r="K235" s="528" t="s">
        <v>109</v>
      </c>
      <c r="L235" s="517" t="str">
        <f>'Financial Assets past due'!$C$87</f>
        <v>Other debtors and accrued interest</v>
      </c>
      <c r="M235" s="517" t="str">
        <f>'Financial Assets past due'!$I$71</f>
        <v>Total</v>
      </c>
      <c r="N235" s="519">
        <f>INDEX('Financial Assets past due'!$B$70:$C$89,MATCH('Direct validations'!L235,'Financial Assets past due'!$C$70:$C$89,0),1)</f>
        <v>13</v>
      </c>
      <c r="O235" s="519" t="str">
        <f>HLOOKUP(M235,'Financial Assets past due'!$B$71:$I$73,3,FALSE)</f>
        <v>T</v>
      </c>
      <c r="P235" s="520">
        <f>INDEX('Financial Assets past due'!$B$70:$I$89,MATCH('Direct validations'!N235,'Financial Assets past due'!$B$70:$B$89,0),MATCH('Direct validations'!O235,'Financial Assets past due'!$B$73:$I$73,0))</f>
        <v>0</v>
      </c>
      <c r="Q235" s="520">
        <f>INDEX('Financial Assets past due'!$K$70:$R$89,MATCH('Direct validations'!N235,'Financial Assets past due'!$K$70:$K$89,0),MATCH('Direct validations'!O235,'Financial Assets past due'!$K$73:$R$73,0))</f>
        <v>0</v>
      </c>
      <c r="R235" s="517" t="str">
        <f t="shared" si="80"/>
        <v>Pass</v>
      </c>
      <c r="S235" s="529" t="str">
        <f t="shared" si="81"/>
        <v>Pass</v>
      </c>
      <c r="T235" s="517" t="s">
        <v>16</v>
      </c>
      <c r="U235" s="517">
        <f t="shared" si="82"/>
        <v>0</v>
      </c>
      <c r="V235" s="529">
        <f t="shared" si="82"/>
        <v>0</v>
      </c>
    </row>
    <row r="236" spans="4:22" ht="14.5" x14ac:dyDescent="0.35">
      <c r="D236" s="532" t="s">
        <v>1</v>
      </c>
      <c r="E236" s="517" t="str">
        <f>'Exposure to credit risk'!$C$104</f>
        <v>Other debtors and accrued interest</v>
      </c>
      <c r="F236" s="517" t="str">
        <f>'Exposure to credit risk'!$K$89</f>
        <v>Total </v>
      </c>
      <c r="G236" s="519">
        <f>INDEX('Exposure to credit risk'!$B$88:$C$106,MATCH('Direct validations'!E236,'Exposure to credit risk'!$C$88:$C$106,0),1)</f>
        <v>13</v>
      </c>
      <c r="H236" s="519" t="str">
        <f>HLOOKUP(F236,'Exposure to credit risk'!$B$89:$K$90,2,FALSE)</f>
        <v>AI</v>
      </c>
      <c r="I236" s="520">
        <f>INDEX('Exposure to credit risk'!$B$88:$K$106,MATCH('Direct validations'!G236,'Exposure to credit risk'!$B$88:$B$106,0),MATCH('Direct validations'!H236,'Exposure to credit risk'!$B$90:$K$90,0))</f>
        <v>0</v>
      </c>
      <c r="J236" s="520">
        <f>INDEX('Exposure to credit risk'!$M$88:$V$106,MATCH('Direct validations'!G236,'Exposure to credit risk'!$M$88:$M$106,0),MATCH('Direct validations'!H236,'Exposure to credit risk'!$M$90:$V$90,0))</f>
        <v>0</v>
      </c>
      <c r="K236" s="528" t="s">
        <v>109</v>
      </c>
      <c r="L236" s="517" t="str">
        <f>'Financial Assets past due'!$C$109</f>
        <v>Other debtors and accrued interest</v>
      </c>
      <c r="M236" s="517" t="str">
        <f>'Financial Assets past due'!$I$93</f>
        <v>Total</v>
      </c>
      <c r="N236" s="519">
        <f>INDEX('Financial Assets past due'!$B$92:$C$111,MATCH('Direct validations'!L236,'Financial Assets past due'!$C$92:$C$111,0),1)</f>
        <v>13</v>
      </c>
      <c r="O236" s="519" t="str">
        <f>HLOOKUP(M236,'Financial Assets past due'!$B$93:$I$95,3,FALSE)</f>
        <v>Y</v>
      </c>
      <c r="P236" s="520">
        <f>INDEX('Financial Assets past due'!$B$92:$I$111,MATCH('Direct validations'!N236,'Financial Assets past due'!$B$92:$B$111,0),MATCH('Direct validations'!O236,'Financial Assets past due'!$B$95:$I$95,0))</f>
        <v>0</v>
      </c>
      <c r="Q236" s="520">
        <f>INDEX('Financial Assets past due'!$K$92:$R$111,MATCH('Direct validations'!N236,'Financial Assets past due'!$K$92:$K$111,0),MATCH('Direct validations'!O236,'Financial Assets past due'!$K$95:$R$95,0))</f>
        <v>0</v>
      </c>
      <c r="R236" s="517" t="str">
        <f t="shared" si="80"/>
        <v>Pass</v>
      </c>
      <c r="S236" s="529" t="str">
        <f t="shared" si="81"/>
        <v>Pass</v>
      </c>
      <c r="T236" s="517" t="s">
        <v>16</v>
      </c>
      <c r="U236" s="517">
        <f t="shared" si="82"/>
        <v>0</v>
      </c>
      <c r="V236" s="529">
        <f t="shared" si="82"/>
        <v>0</v>
      </c>
    </row>
    <row r="237" spans="4:22" ht="14.5" x14ac:dyDescent="0.35">
      <c r="D237" s="532" t="s">
        <v>1</v>
      </c>
      <c r="E237" s="517" t="str">
        <f>'Exposure to credit risk'!$C$125</f>
        <v>Other debtors and accrued interest</v>
      </c>
      <c r="F237" s="517" t="str">
        <f>'Exposure to credit risk'!$K$110</f>
        <v>Total </v>
      </c>
      <c r="G237" s="519">
        <f>INDEX('Exposure to credit risk'!$B$109:$C$127,MATCH('Direct validations'!E237,'Exposure to credit risk'!$C$109:$C$127,0),1)</f>
        <v>13</v>
      </c>
      <c r="H237" s="519" t="str">
        <f>HLOOKUP(F237,'Exposure to credit risk'!$B$110:$K$111,2,FALSE)</f>
        <v>AP</v>
      </c>
      <c r="I237" s="520">
        <f>INDEX('Exposure to credit risk'!$B$109:$K$127,MATCH('Direct validations'!G237,'Exposure to credit risk'!$B$109:$B$127,0),MATCH('Direct validations'!H237,'Exposure to credit risk'!$B$111:$K$111,0))</f>
        <v>0</v>
      </c>
      <c r="J237" s="520">
        <f>INDEX('Exposure to credit risk'!$M$109:$V$127,MATCH('Direct validations'!G237,'Exposure to credit risk'!$M$109:$M$127,0),MATCH('Direct validations'!H237,'Exposure to credit risk'!$M$111:$V$111,0))</f>
        <v>0</v>
      </c>
      <c r="K237" s="528" t="s">
        <v>109</v>
      </c>
      <c r="L237" s="517" t="str">
        <f>'Financial Assets past due'!$C$131</f>
        <v>Other debtors and accrued interest</v>
      </c>
      <c r="M237" s="517" t="str">
        <f>'Financial Assets past due'!$I$115</f>
        <v>Total</v>
      </c>
      <c r="N237" s="519">
        <f>INDEX('Financial Assets past due'!$B$114:$C$133,MATCH('Direct validations'!L237,'Financial Assets past due'!$C$114:$C$133,0),1)</f>
        <v>13</v>
      </c>
      <c r="O237" s="519" t="str">
        <f>HLOOKUP(M237,'Financial Assets past due'!$B$115:$I$117,3,FALSE)</f>
        <v>AD</v>
      </c>
      <c r="P237" s="520">
        <f>INDEX('Financial Assets past due'!$B$114:$I$133,MATCH('Direct validations'!N237,'Financial Assets past due'!$B$114:$B$133,0),MATCH('Direct validations'!O237,'Financial Assets past due'!$B$117:$I$117,0))</f>
        <v>0</v>
      </c>
      <c r="Q237" s="520">
        <f>INDEX('Financial Assets past due'!$K$114:$R$133,MATCH('Direct validations'!N237,'Financial Assets past due'!$K$114:$K$133,0),MATCH('Direct validations'!O237,'Financial Assets past due'!$K$117:$R$117,0))</f>
        <v>0</v>
      </c>
      <c r="R237" s="517" t="str">
        <f t="shared" si="80"/>
        <v>Pass</v>
      </c>
      <c r="S237" s="529" t="str">
        <f t="shared" si="81"/>
        <v>Pass</v>
      </c>
      <c r="T237" s="517" t="s">
        <v>16</v>
      </c>
      <c r="U237" s="517">
        <f t="shared" si="82"/>
        <v>0</v>
      </c>
      <c r="V237" s="529">
        <f t="shared" si="82"/>
        <v>0</v>
      </c>
    </row>
    <row r="238" spans="4:22" ht="14.5" x14ac:dyDescent="0.35">
      <c r="D238" s="532" t="s">
        <v>1</v>
      </c>
      <c r="E238" s="517" t="str">
        <f>'Exposure to credit risk'!$C$146</f>
        <v>Other debtors and accrued interest</v>
      </c>
      <c r="F238" s="517" t="str">
        <f>'Exposure to credit risk'!$K$131</f>
        <v>Total </v>
      </c>
      <c r="G238" s="519">
        <f>INDEX('Exposure to credit risk'!$B$130:$C$148,MATCH('Direct validations'!E238,'Exposure to credit risk'!$C$130:$C$148,0),1)</f>
        <v>13</v>
      </c>
      <c r="H238" s="519" t="str">
        <f>HLOOKUP(F238,'Exposure to credit risk'!$B$131:$K$132,2,FALSE)</f>
        <v>AW</v>
      </c>
      <c r="I238" s="520">
        <f>INDEX('Exposure to credit risk'!$B$130:$K$148,MATCH('Direct validations'!G238,'Exposure to credit risk'!$B$130:$B$148,0),MATCH('Direct validations'!H238,'Exposure to credit risk'!$B$132:$K$132,0))</f>
        <v>0</v>
      </c>
      <c r="J238" s="520">
        <f>INDEX('Exposure to credit risk'!$M$130:$V$148,MATCH('Direct validations'!G238,'Exposure to credit risk'!$M$130:$M$148,0),MATCH('Direct validations'!H238,'Exposure to credit risk'!$M$132:$V$132,0))</f>
        <v>0</v>
      </c>
      <c r="K238" s="528" t="s">
        <v>109</v>
      </c>
      <c r="L238" s="517" t="str">
        <f>'Financial Assets past due'!$C$153</f>
        <v>Other debtors and accrued interest</v>
      </c>
      <c r="M238" s="517" t="str">
        <f>'Financial Assets past due'!$I$137</f>
        <v>Total</v>
      </c>
      <c r="N238" s="519">
        <f>INDEX('Financial Assets past due'!$B$136:$C$155,MATCH('Direct validations'!L238,'Financial Assets past due'!$C$136:$C$155,0),1)</f>
        <v>13</v>
      </c>
      <c r="O238" s="519" t="str">
        <f>HLOOKUP(M238,'Financial Assets past due'!$B$137:$I$139,3,FALSE)</f>
        <v>AI</v>
      </c>
      <c r="P238" s="520">
        <f>INDEX('Financial Assets past due'!$B$136:$I$155,MATCH('Direct validations'!N238,'Financial Assets past due'!$B$136:$B$155,0),MATCH('Direct validations'!O238,'Financial Assets past due'!$B$139:$I$139,0))</f>
        <v>0</v>
      </c>
      <c r="Q238" s="520">
        <f>INDEX('Financial Assets past due'!$K$136:$R$155,MATCH('Direct validations'!N238,'Financial Assets past due'!$K$136:$K$155,0),MATCH('Direct validations'!O238,'Financial Assets past due'!$K$139:$R$139,0))</f>
        <v>0</v>
      </c>
      <c r="R238" s="517" t="str">
        <f t="shared" si="80"/>
        <v>Pass</v>
      </c>
      <c r="S238" s="529" t="str">
        <f t="shared" si="81"/>
        <v>Pass</v>
      </c>
      <c r="T238" s="517" t="s">
        <v>16</v>
      </c>
      <c r="U238" s="517">
        <f t="shared" si="82"/>
        <v>0</v>
      </c>
      <c r="V238" s="529">
        <f t="shared" si="82"/>
        <v>0</v>
      </c>
    </row>
    <row r="239" spans="4:22" ht="14.5" x14ac:dyDescent="0.35">
      <c r="D239" s="532" t="s">
        <v>1</v>
      </c>
      <c r="E239" s="517" t="str">
        <f>'Exposure to credit risk'!$C$167</f>
        <v>Other debtors and accrued interest</v>
      </c>
      <c r="F239" s="517" t="str">
        <f>'Exposure to credit risk'!$K$152</f>
        <v>Total </v>
      </c>
      <c r="G239" s="519">
        <f>INDEX('Exposure to credit risk'!$B$151:$C$169,MATCH('Direct validations'!E239,'Exposure to credit risk'!$C$151:$C$169,0),1)</f>
        <v>13</v>
      </c>
      <c r="H239" s="519" t="str">
        <f>HLOOKUP(F239,'Exposure to credit risk'!$B$152:$K$153,2,FALSE)</f>
        <v>AAD</v>
      </c>
      <c r="I239" s="520">
        <f>INDEX('Exposure to credit risk'!$B$151:$K$169,MATCH('Direct validations'!G239,'Exposure to credit risk'!$B$151:$B$169,0),MATCH('Direct validations'!H239,'Exposure to credit risk'!$B$153:$K$153,0))</f>
        <v>0</v>
      </c>
      <c r="J239" s="520">
        <f>INDEX('Exposure to credit risk'!$M$151:$V$169,MATCH('Direct validations'!G239,'Exposure to credit risk'!$M$151:$M$169,0),MATCH('Direct validations'!H239,'Exposure to credit risk'!$M$153:$V$153,0))</f>
        <v>0</v>
      </c>
      <c r="K239" s="528" t="s">
        <v>109</v>
      </c>
      <c r="L239" s="517" t="str">
        <f>'Financial Assets past due'!$C$175</f>
        <v>Other debtors and accrued interest</v>
      </c>
      <c r="M239" s="517" t="str">
        <f>'Financial Assets past due'!$I$159</f>
        <v>Total</v>
      </c>
      <c r="N239" s="519">
        <f>INDEX('Financial Assets past due'!$B$158:$C$177,MATCH('Direct validations'!L239,'Financial Assets past due'!$C$158:$C$177,0),1)</f>
        <v>13</v>
      </c>
      <c r="O239" s="519" t="str">
        <f>HLOOKUP(M239,'Financial Assets past due'!$B$159:$I$161,3,FALSE)</f>
        <v>AN</v>
      </c>
      <c r="P239" s="520">
        <f>INDEX('Financial Assets past due'!$B$158:$I$177,MATCH('Direct validations'!N239,'Financial Assets past due'!$B$158:$B$177,0),MATCH('Direct validations'!O239,'Financial Assets past due'!$B$161:$I$161,0))</f>
        <v>0</v>
      </c>
      <c r="Q239" s="520">
        <f>INDEX('Financial Assets past due'!$K$158:$R$177,MATCH('Direct validations'!N239,'Financial Assets past due'!$K$158:$K$177,0),MATCH('Direct validations'!O239,'Financial Assets past due'!$K$161:$R$161,0))</f>
        <v>0</v>
      </c>
      <c r="R239" s="517" t="str">
        <f t="shared" si="80"/>
        <v>Pass</v>
      </c>
      <c r="S239" s="529" t="str">
        <f t="shared" si="81"/>
        <v>Pass</v>
      </c>
      <c r="T239" s="517" t="s">
        <v>16</v>
      </c>
      <c r="U239" s="517">
        <f t="shared" si="82"/>
        <v>0</v>
      </c>
      <c r="V239" s="529">
        <f t="shared" si="82"/>
        <v>0</v>
      </c>
    </row>
    <row r="240" spans="4:22" x14ac:dyDescent="0.3">
      <c r="D240" s="525"/>
      <c r="I240" s="520"/>
      <c r="J240" s="520"/>
      <c r="P240" s="520"/>
      <c r="Q240" s="520"/>
      <c r="R240" s="517"/>
      <c r="S240" s="529"/>
      <c r="U240" s="517"/>
      <c r="V240" s="529"/>
    </row>
    <row r="241" spans="4:22" ht="14.5" x14ac:dyDescent="0.35">
      <c r="D241" s="532" t="s">
        <v>1</v>
      </c>
      <c r="E241" s="517" t="str">
        <f>'Exposure to credit risk'!$C$21</f>
        <v>Cash at bank and in hand</v>
      </c>
      <c r="F241" s="517" t="str">
        <f>'Exposure to credit risk'!$K$5</f>
        <v>Total </v>
      </c>
      <c r="G241" s="519">
        <f>INDEX('Exposure to credit risk'!$B$4:$C$22,MATCH('Direct validations'!E241,'Exposure to credit risk'!$C$4:$C$22,0),1)</f>
        <v>14</v>
      </c>
      <c r="H241" s="519" t="str">
        <f>HLOOKUP(F241,'Exposure to credit risk'!$B$5:$K$6,2,FALSE)</f>
        <v>G</v>
      </c>
      <c r="I241" s="520">
        <f>INDEX('Exposure to credit risk'!$B$4:$K$22,MATCH('Direct validations'!G241,'Exposure to credit risk'!$B$4:$B$22,0),MATCH('Direct validations'!H241,'Exposure to credit risk'!$B$6:$K$6,0))</f>
        <v>0</v>
      </c>
      <c r="J241" s="520">
        <f>INDEX('Exposure to credit risk'!$M$4:$V$22,MATCH('Direct validations'!G241,'Exposure to credit risk'!$M$4:$M$22,0),MATCH('Direct validations'!H241,'Exposure to credit risk'!$M$6:$V$6,0))</f>
        <v>0</v>
      </c>
      <c r="K241" s="528" t="s">
        <v>109</v>
      </c>
      <c r="L241" s="517" t="str">
        <f>'Financial Assets past due'!$C$22</f>
        <v>Cash at bank and in hand</v>
      </c>
      <c r="M241" s="517" t="str">
        <f>'Financial Assets past due'!$I$5</f>
        <v>Total</v>
      </c>
      <c r="N241" s="519">
        <f>INDEX('Financial Assets past due'!$B$4:$C$23,MATCH('Direct validations'!L241,'Financial Assets past due'!$C$4:$C$23,0),1)</f>
        <v>14</v>
      </c>
      <c r="O241" s="519" t="str">
        <f>HLOOKUP(M241,'Financial Assets past due'!$B$5:$I$7,3,FALSE)</f>
        <v>E</v>
      </c>
      <c r="P241" s="520">
        <f>INDEX('Financial Assets past due'!$B$4:$I$23,MATCH('Direct validations'!N241,'Financial Assets past due'!$B$4:$B$23,0),MATCH('Direct validations'!O241,'Financial Assets past due'!$B$7:$I$7,0))</f>
        <v>0</v>
      </c>
      <c r="Q241" s="520">
        <f>INDEX('Financial Assets past due'!$K$4:$R$23,MATCH('Direct validations'!N241,'Financial Assets past due'!$K$4:$K$23,0),MATCH('Direct validations'!O241,'Financial Assets past due'!$K$7:$R$7,0))</f>
        <v>0</v>
      </c>
      <c r="R241" s="517" t="str">
        <f t="shared" ref="R241:R248" si="83">IF($T241="No",IF(I241=P241,"Pass","Fail"),IF(I241+P241=0,"Pass","Fail"))</f>
        <v>Pass</v>
      </c>
      <c r="S241" s="529" t="str">
        <f t="shared" ref="S241:S248" si="84">IF($T241="No",IF(J241=Q241,"Pass","Fail"),IF(J241+Q241=0,"Pass","Fail"))</f>
        <v>Pass</v>
      </c>
      <c r="T241" s="517" t="s">
        <v>16</v>
      </c>
      <c r="U241" s="517">
        <f t="shared" ref="U241:V248" si="85">IF(R241="Pass",0,1)</f>
        <v>0</v>
      </c>
      <c r="V241" s="529">
        <f t="shared" si="85"/>
        <v>0</v>
      </c>
    </row>
    <row r="242" spans="4:22" ht="14.5" x14ac:dyDescent="0.35">
      <c r="D242" s="532" t="s">
        <v>1</v>
      </c>
      <c r="E242" s="517" t="str">
        <f>'Exposure to credit risk'!$C$42</f>
        <v>Cash at bank and in hand</v>
      </c>
      <c r="F242" s="517" t="str">
        <f>'Exposure to credit risk'!$K$26</f>
        <v>Total </v>
      </c>
      <c r="G242" s="519">
        <f>INDEX('Exposure to credit risk'!$B$25:$C$43,MATCH('Direct validations'!E242,'Exposure to credit risk'!$C$25:$C$43,0),1)</f>
        <v>14</v>
      </c>
      <c r="H242" s="519" t="str">
        <f>HLOOKUP(F242,'Exposure to credit risk'!$B$26:$K$27,2,FALSE)</f>
        <v>N</v>
      </c>
      <c r="I242" s="520">
        <f>INDEX('Exposure to credit risk'!$B$25:$K$43,MATCH('Direct validations'!G242,'Exposure to credit risk'!$B$25:$B$43,0),MATCH('Direct validations'!H242,'Exposure to credit risk'!$B$27:$K$27,0))</f>
        <v>0</v>
      </c>
      <c r="J242" s="520">
        <f>INDEX('Exposure to credit risk'!$M$25:$V$43,MATCH('Direct validations'!G242,'Exposure to credit risk'!$M$25:$M$43,0),MATCH('Direct validations'!H242,'Exposure to credit risk'!$M$27:$V$27,0))</f>
        <v>0</v>
      </c>
      <c r="K242" s="528" t="s">
        <v>109</v>
      </c>
      <c r="L242" s="517" t="str">
        <f>'Financial Assets past due'!$C$44</f>
        <v>Cash at bank and in hand</v>
      </c>
      <c r="M242" s="517" t="str">
        <f>'Financial Assets past due'!$I$27</f>
        <v>Total</v>
      </c>
      <c r="N242" s="519">
        <f>INDEX('Financial Assets past due'!$B$26:$C$45,MATCH('Direct validations'!L242,'Financial Assets past due'!$C$26:$C$45,0),1)</f>
        <v>14</v>
      </c>
      <c r="O242" s="519" t="str">
        <f>HLOOKUP(M242,'Financial Assets past due'!$B$27:$I$29,3,FALSE)</f>
        <v>J</v>
      </c>
      <c r="P242" s="520">
        <f>INDEX('Financial Assets past due'!$B$26:$I$45,MATCH('Direct validations'!N242,'Financial Assets past due'!$B$26:$B$45,0),MATCH('Direct validations'!O242,'Financial Assets past due'!$B$29:$I$29,0))</f>
        <v>0</v>
      </c>
      <c r="Q242" s="520">
        <f>INDEX('Financial Assets past due'!$K$26:$R$45,MATCH('Direct validations'!N242,'Financial Assets past due'!$K$26:$K$45,0),MATCH('Direct validations'!O242,'Financial Assets past due'!$K$29:$R$29,0))</f>
        <v>0</v>
      </c>
      <c r="R242" s="517" t="str">
        <f t="shared" si="83"/>
        <v>Pass</v>
      </c>
      <c r="S242" s="529" t="str">
        <f t="shared" si="84"/>
        <v>Pass</v>
      </c>
      <c r="T242" s="517" t="s">
        <v>16</v>
      </c>
      <c r="U242" s="517">
        <f t="shared" si="85"/>
        <v>0</v>
      </c>
      <c r="V242" s="529">
        <f t="shared" si="85"/>
        <v>0</v>
      </c>
    </row>
    <row r="243" spans="4:22" ht="14.5" x14ac:dyDescent="0.35">
      <c r="D243" s="532" t="s">
        <v>1</v>
      </c>
      <c r="E243" s="517" t="str">
        <f>'Exposure to credit risk'!$C$63</f>
        <v>Cash at bank and in hand</v>
      </c>
      <c r="F243" s="517" t="str">
        <f>'Exposure to credit risk'!$K$47</f>
        <v>Total </v>
      </c>
      <c r="G243" s="519">
        <f>INDEX('Exposure to credit risk'!$B$46:$C$64,MATCH('Direct validations'!E243,'Exposure to credit risk'!$C$46:$C$64,0),1)</f>
        <v>14</v>
      </c>
      <c r="H243" s="519" t="str">
        <f>HLOOKUP(F243,'Exposure to credit risk'!$B$47:$K$48,2,FALSE)</f>
        <v>U</v>
      </c>
      <c r="I243" s="520">
        <f>INDEX('Exposure to credit risk'!$B$46:$K$64,MATCH('Direct validations'!G243,'Exposure to credit risk'!$B$46:$B$64,0),MATCH('Direct validations'!H243,'Exposure to credit risk'!$B$48:$K$48,0))</f>
        <v>0</v>
      </c>
      <c r="J243" s="520">
        <f>INDEX('Exposure to credit risk'!$M$46:$V$64,MATCH('Direct validations'!G243,'Exposure to credit risk'!$M$46:$M$64,0),MATCH('Direct validations'!H243,'Exposure to credit risk'!$M$48:$V$48,0))</f>
        <v>0</v>
      </c>
      <c r="K243" s="528" t="s">
        <v>109</v>
      </c>
      <c r="L243" s="517" t="str">
        <f>'Financial Assets past due'!$C$66</f>
        <v>Cash at bank and in hand</v>
      </c>
      <c r="M243" s="517" t="str">
        <f>'Financial Assets past due'!$I$49</f>
        <v>Total</v>
      </c>
      <c r="N243" s="519">
        <f>INDEX('Financial Assets past due'!$B$48:$C$67,MATCH('Direct validations'!L243,'Financial Assets past due'!$C$48:$C$67,0),1)</f>
        <v>14</v>
      </c>
      <c r="O243" s="519" t="str">
        <f>HLOOKUP(M243,'Financial Assets past due'!$B$49:$I$51,3,FALSE)</f>
        <v>O</v>
      </c>
      <c r="P243" s="520">
        <f>INDEX('Financial Assets past due'!$B$48:$I$67,MATCH('Direct validations'!N243,'Financial Assets past due'!$B$48:$B$67,0),MATCH('Direct validations'!O243,'Financial Assets past due'!$B$51:$I$51,0))</f>
        <v>0</v>
      </c>
      <c r="Q243" s="520">
        <f>INDEX('Financial Assets past due'!$K$48:$R$67,MATCH('Direct validations'!N243,'Financial Assets past due'!$K$48:$K$67,0),MATCH('Direct validations'!O243,'Financial Assets past due'!$K$51:$R$51,0))</f>
        <v>0</v>
      </c>
      <c r="R243" s="517" t="str">
        <f t="shared" si="83"/>
        <v>Pass</v>
      </c>
      <c r="S243" s="529" t="str">
        <f t="shared" si="84"/>
        <v>Pass</v>
      </c>
      <c r="T243" s="517" t="s">
        <v>16</v>
      </c>
      <c r="U243" s="517">
        <f t="shared" si="85"/>
        <v>0</v>
      </c>
      <c r="V243" s="529">
        <f t="shared" si="85"/>
        <v>0</v>
      </c>
    </row>
    <row r="244" spans="4:22" ht="14.5" x14ac:dyDescent="0.35">
      <c r="D244" s="532" t="s">
        <v>1</v>
      </c>
      <c r="E244" s="517" t="str">
        <f>'Exposure to credit risk'!$C$84</f>
        <v>Cash at bank and in hand</v>
      </c>
      <c r="F244" s="517" t="str">
        <f>'Exposure to credit risk'!$K$68</f>
        <v>Total </v>
      </c>
      <c r="G244" s="519">
        <f>INDEX('Exposure to credit risk'!$B$67:$C$85,MATCH('Direct validations'!E244,'Exposure to credit risk'!$C$67:$C$85,0),1)</f>
        <v>14</v>
      </c>
      <c r="H244" s="519" t="str">
        <f>HLOOKUP(F244,'Exposure to credit risk'!$B$68:$K$69,2,FALSE)</f>
        <v>AB</v>
      </c>
      <c r="I244" s="520">
        <f>INDEX('Exposure to credit risk'!$B$67:$K$85,MATCH('Direct validations'!G244,'Exposure to credit risk'!$B$67:$B$85,0),MATCH('Direct validations'!H244,'Exposure to credit risk'!$B$69:$K$69,0))</f>
        <v>0</v>
      </c>
      <c r="J244" s="520">
        <f>INDEX('Exposure to credit risk'!$M$67:$V$85,MATCH('Direct validations'!G244,'Exposure to credit risk'!$M$67:$M$85,0),MATCH('Direct validations'!H244,'Exposure to credit risk'!$M$69:$V$69,0))</f>
        <v>0</v>
      </c>
      <c r="K244" s="528" t="s">
        <v>109</v>
      </c>
      <c r="L244" s="517" t="str">
        <f>'Financial Assets past due'!$C$88</f>
        <v>Cash at bank and in hand</v>
      </c>
      <c r="M244" s="517" t="str">
        <f>'Financial Assets past due'!$I$71</f>
        <v>Total</v>
      </c>
      <c r="N244" s="519">
        <f>INDEX('Financial Assets past due'!$B$70:$C$89,MATCH('Direct validations'!L244,'Financial Assets past due'!$C$70:$C$89,0),1)</f>
        <v>14</v>
      </c>
      <c r="O244" s="519" t="str">
        <f>HLOOKUP(M244,'Financial Assets past due'!$B$71:$I$73,3,FALSE)</f>
        <v>T</v>
      </c>
      <c r="P244" s="520">
        <f>INDEX('Financial Assets past due'!$B$70:$I$89,MATCH('Direct validations'!N244,'Financial Assets past due'!$B$70:$B$89,0),MATCH('Direct validations'!O244,'Financial Assets past due'!$B$73:$I$73,0))</f>
        <v>0</v>
      </c>
      <c r="Q244" s="520">
        <f>INDEX('Financial Assets past due'!$K$70:$R$89,MATCH('Direct validations'!N244,'Financial Assets past due'!$K$70:$K$89,0),MATCH('Direct validations'!O244,'Financial Assets past due'!$K$73:$R$73,0))</f>
        <v>0</v>
      </c>
      <c r="R244" s="517" t="str">
        <f t="shared" si="83"/>
        <v>Pass</v>
      </c>
      <c r="S244" s="529" t="str">
        <f t="shared" si="84"/>
        <v>Pass</v>
      </c>
      <c r="T244" s="517" t="s">
        <v>16</v>
      </c>
      <c r="U244" s="517">
        <f t="shared" si="85"/>
        <v>0</v>
      </c>
      <c r="V244" s="529">
        <f t="shared" si="85"/>
        <v>0</v>
      </c>
    </row>
    <row r="245" spans="4:22" ht="14.5" x14ac:dyDescent="0.35">
      <c r="D245" s="532" t="s">
        <v>1</v>
      </c>
      <c r="E245" s="517" t="str">
        <f>'Exposure to credit risk'!$C$105</f>
        <v>Cash at bank and in hand</v>
      </c>
      <c r="F245" s="517" t="str">
        <f>'Exposure to credit risk'!$K$89</f>
        <v>Total </v>
      </c>
      <c r="G245" s="519">
        <f>INDEX('Exposure to credit risk'!$B$88:$C$106,MATCH('Direct validations'!E245,'Exposure to credit risk'!$C$88:$C$106,0),1)</f>
        <v>14</v>
      </c>
      <c r="H245" s="519" t="str">
        <f>HLOOKUP(F245,'Exposure to credit risk'!$B$89:$K$90,2,FALSE)</f>
        <v>AI</v>
      </c>
      <c r="I245" s="520">
        <f>INDEX('Exposure to credit risk'!$B$88:$K$106,MATCH('Direct validations'!G245,'Exposure to credit risk'!$B$88:$B$106,0),MATCH('Direct validations'!H245,'Exposure to credit risk'!$B$90:$K$90,0))</f>
        <v>0</v>
      </c>
      <c r="J245" s="520">
        <f>INDEX('Exposure to credit risk'!$M$88:$V$106,MATCH('Direct validations'!G245,'Exposure to credit risk'!$M$88:$M$106,0),MATCH('Direct validations'!H245,'Exposure to credit risk'!$M$90:$V$90,0))</f>
        <v>0</v>
      </c>
      <c r="K245" s="528" t="s">
        <v>109</v>
      </c>
      <c r="L245" s="517" t="str">
        <f>'Financial Assets past due'!$C$110</f>
        <v>Cash at bank and in hand</v>
      </c>
      <c r="M245" s="517" t="str">
        <f>'Financial Assets past due'!$I$93</f>
        <v>Total</v>
      </c>
      <c r="N245" s="519">
        <f>INDEX('Financial Assets past due'!$B$92:$C$111,MATCH('Direct validations'!L245,'Financial Assets past due'!$C$92:$C$111,0),1)</f>
        <v>14</v>
      </c>
      <c r="O245" s="519" t="str">
        <f>HLOOKUP(M245,'Financial Assets past due'!$B$93:$I$95,3,FALSE)</f>
        <v>Y</v>
      </c>
      <c r="P245" s="520">
        <f>INDEX('Financial Assets past due'!$B$92:$I$111,MATCH('Direct validations'!N245,'Financial Assets past due'!$B$92:$B$111,0),MATCH('Direct validations'!O245,'Financial Assets past due'!$B$95:$I$95,0))</f>
        <v>0</v>
      </c>
      <c r="Q245" s="520">
        <f>INDEX('Financial Assets past due'!$K$92:$R$111,MATCH('Direct validations'!N245,'Financial Assets past due'!$K$92:$K$111,0),MATCH('Direct validations'!O245,'Financial Assets past due'!$K$95:$R$95,0))</f>
        <v>0</v>
      </c>
      <c r="R245" s="517" t="str">
        <f t="shared" si="83"/>
        <v>Pass</v>
      </c>
      <c r="S245" s="529" t="str">
        <f t="shared" si="84"/>
        <v>Pass</v>
      </c>
      <c r="T245" s="517" t="s">
        <v>16</v>
      </c>
      <c r="U245" s="517">
        <f t="shared" si="85"/>
        <v>0</v>
      </c>
      <c r="V245" s="529">
        <f t="shared" si="85"/>
        <v>0</v>
      </c>
    </row>
    <row r="246" spans="4:22" ht="14.5" x14ac:dyDescent="0.35">
      <c r="D246" s="532" t="s">
        <v>1</v>
      </c>
      <c r="E246" s="517" t="str">
        <f>'Exposure to credit risk'!$C$126</f>
        <v>Cash at bank and in hand</v>
      </c>
      <c r="F246" s="517" t="str">
        <f>'Exposure to credit risk'!$K$110</f>
        <v>Total </v>
      </c>
      <c r="G246" s="519">
        <f>INDEX('Exposure to credit risk'!$B$109:$C$127,MATCH('Direct validations'!E246,'Exposure to credit risk'!$C$109:$C$127,0),1)</f>
        <v>14</v>
      </c>
      <c r="H246" s="519" t="str">
        <f>HLOOKUP(F246,'Exposure to credit risk'!$B$110:$K$111,2,FALSE)</f>
        <v>AP</v>
      </c>
      <c r="I246" s="520">
        <f>INDEX('Exposure to credit risk'!$B$109:$K$127,MATCH('Direct validations'!G246,'Exposure to credit risk'!$B$109:$B$127,0),MATCH('Direct validations'!H246,'Exposure to credit risk'!$B$111:$K$111,0))</f>
        <v>0</v>
      </c>
      <c r="J246" s="520">
        <f>INDEX('Exposure to credit risk'!$M$109:$V$127,MATCH('Direct validations'!G246,'Exposure to credit risk'!$M$109:$M$127,0),MATCH('Direct validations'!H246,'Exposure to credit risk'!$M$111:$V$111,0))</f>
        <v>0</v>
      </c>
      <c r="K246" s="528" t="s">
        <v>109</v>
      </c>
      <c r="L246" s="517" t="str">
        <f>'Financial Assets past due'!$C$132</f>
        <v>Cash at bank and in hand</v>
      </c>
      <c r="M246" s="517" t="str">
        <f>'Financial Assets past due'!$I$115</f>
        <v>Total</v>
      </c>
      <c r="N246" s="519">
        <f>INDEX('Financial Assets past due'!$B$114:$C$133,MATCH('Direct validations'!L246,'Financial Assets past due'!$C$114:$C$133,0),1)</f>
        <v>14</v>
      </c>
      <c r="O246" s="519" t="str">
        <f>HLOOKUP(M246,'Financial Assets past due'!$B$115:$I$117,3,FALSE)</f>
        <v>AD</v>
      </c>
      <c r="P246" s="520">
        <f>INDEX('Financial Assets past due'!$B$114:$I$133,MATCH('Direct validations'!N246,'Financial Assets past due'!$B$114:$B$133,0),MATCH('Direct validations'!O246,'Financial Assets past due'!$B$117:$I$117,0))</f>
        <v>0</v>
      </c>
      <c r="Q246" s="520">
        <f>INDEX('Financial Assets past due'!$K$114:$R$133,MATCH('Direct validations'!N246,'Financial Assets past due'!$K$114:$K$133,0),MATCH('Direct validations'!O246,'Financial Assets past due'!$K$117:$R$117,0))</f>
        <v>0</v>
      </c>
      <c r="R246" s="517" t="str">
        <f t="shared" si="83"/>
        <v>Pass</v>
      </c>
      <c r="S246" s="529" t="str">
        <f t="shared" si="84"/>
        <v>Pass</v>
      </c>
      <c r="T246" s="517" t="s">
        <v>16</v>
      </c>
      <c r="U246" s="517">
        <f t="shared" si="85"/>
        <v>0</v>
      </c>
      <c r="V246" s="529">
        <f t="shared" si="85"/>
        <v>0</v>
      </c>
    </row>
    <row r="247" spans="4:22" ht="14.5" x14ac:dyDescent="0.35">
      <c r="D247" s="532" t="s">
        <v>1</v>
      </c>
      <c r="E247" s="517" t="str">
        <f>'Exposure to credit risk'!$C$147</f>
        <v>Cash at bank and in hand</v>
      </c>
      <c r="F247" s="517" t="str">
        <f>'Exposure to credit risk'!$K$131</f>
        <v>Total </v>
      </c>
      <c r="G247" s="519">
        <f>INDEX('Exposure to credit risk'!$B$130:$C$148,MATCH('Direct validations'!E247,'Exposure to credit risk'!$C$130:$C$148,0),1)</f>
        <v>14</v>
      </c>
      <c r="H247" s="519" t="str">
        <f>HLOOKUP(F247,'Exposure to credit risk'!$B$131:$K$132,2,FALSE)</f>
        <v>AW</v>
      </c>
      <c r="I247" s="520">
        <f>INDEX('Exposure to credit risk'!$B$130:$K$148,MATCH('Direct validations'!G247,'Exposure to credit risk'!$B$130:$B$148,0),MATCH('Direct validations'!H247,'Exposure to credit risk'!$B$132:$K$132,0))</f>
        <v>0</v>
      </c>
      <c r="J247" s="520">
        <f>INDEX('Exposure to credit risk'!$M$130:$V$148,MATCH('Direct validations'!G247,'Exposure to credit risk'!$M$130:$M$148,0),MATCH('Direct validations'!H247,'Exposure to credit risk'!$M$132:$V$132,0))</f>
        <v>0</v>
      </c>
      <c r="K247" s="528" t="s">
        <v>109</v>
      </c>
      <c r="L247" s="517" t="str">
        <f>'Financial Assets past due'!$C$154</f>
        <v>Cash at bank and in hand</v>
      </c>
      <c r="M247" s="517" t="str">
        <f>'Financial Assets past due'!$I$137</f>
        <v>Total</v>
      </c>
      <c r="N247" s="519">
        <f>INDEX('Financial Assets past due'!$B$136:$C$155,MATCH('Direct validations'!L247,'Financial Assets past due'!$C$136:$C$155,0),1)</f>
        <v>14</v>
      </c>
      <c r="O247" s="519" t="str">
        <f>HLOOKUP(M247,'Financial Assets past due'!$B$137:$I$139,3,FALSE)</f>
        <v>AI</v>
      </c>
      <c r="P247" s="520">
        <f>INDEX('Financial Assets past due'!$B$136:$I$155,MATCH('Direct validations'!N247,'Financial Assets past due'!$B$136:$B$155,0),MATCH('Direct validations'!O247,'Financial Assets past due'!$B$139:$I$139,0))</f>
        <v>0</v>
      </c>
      <c r="Q247" s="520">
        <f>INDEX('Financial Assets past due'!$K$136:$R$155,MATCH('Direct validations'!N247,'Financial Assets past due'!$K$136:$K$155,0),MATCH('Direct validations'!O247,'Financial Assets past due'!$K$139:$R$139,0))</f>
        <v>0</v>
      </c>
      <c r="R247" s="517" t="str">
        <f t="shared" si="83"/>
        <v>Pass</v>
      </c>
      <c r="S247" s="529" t="str">
        <f t="shared" si="84"/>
        <v>Pass</v>
      </c>
      <c r="T247" s="517" t="s">
        <v>16</v>
      </c>
      <c r="U247" s="517">
        <f t="shared" si="85"/>
        <v>0</v>
      </c>
      <c r="V247" s="529">
        <f t="shared" si="85"/>
        <v>0</v>
      </c>
    </row>
    <row r="248" spans="4:22" ht="14.5" x14ac:dyDescent="0.35">
      <c r="D248" s="532" t="s">
        <v>1</v>
      </c>
      <c r="E248" s="517" t="str">
        <f>'Exposure to credit risk'!$C$168</f>
        <v>Cash at bank and in hand</v>
      </c>
      <c r="F248" s="517" t="str">
        <f>'Exposure to credit risk'!$K$152</f>
        <v>Total </v>
      </c>
      <c r="G248" s="519">
        <f>INDEX('Exposure to credit risk'!$B$151:$C$169,MATCH('Direct validations'!E248,'Exposure to credit risk'!$C$151:$C$169,0),1)</f>
        <v>14</v>
      </c>
      <c r="H248" s="519" t="str">
        <f>HLOOKUP(F248,'Exposure to credit risk'!$B$152:$K$153,2,FALSE)</f>
        <v>AAD</v>
      </c>
      <c r="I248" s="520">
        <f>INDEX('Exposure to credit risk'!$B$151:$K$169,MATCH('Direct validations'!G248,'Exposure to credit risk'!$B$151:$B$169,0),MATCH('Direct validations'!H248,'Exposure to credit risk'!$B$153:$K$153,0))</f>
        <v>0</v>
      </c>
      <c r="J248" s="520">
        <f>INDEX('Exposure to credit risk'!$M$151:$V$169,MATCH('Direct validations'!G248,'Exposure to credit risk'!$M$151:$M$169,0),MATCH('Direct validations'!H248,'Exposure to credit risk'!$M$153:$V$153,0))</f>
        <v>0</v>
      </c>
      <c r="K248" s="528" t="s">
        <v>109</v>
      </c>
      <c r="L248" s="517" t="str">
        <f>'Financial Assets past due'!$C$176</f>
        <v>Cash at bank and in hand</v>
      </c>
      <c r="M248" s="517" t="str">
        <f>'Financial Assets past due'!$I$159</f>
        <v>Total</v>
      </c>
      <c r="N248" s="519">
        <f>INDEX('Financial Assets past due'!$B$158:$C$177,MATCH('Direct validations'!L248,'Financial Assets past due'!$C$158:$C$177,0),1)</f>
        <v>14</v>
      </c>
      <c r="O248" s="519" t="str">
        <f>HLOOKUP(M248,'Financial Assets past due'!$B$159:$I$161,3,FALSE)</f>
        <v>AN</v>
      </c>
      <c r="P248" s="520">
        <f>INDEX('Financial Assets past due'!$B$158:$I$177,MATCH('Direct validations'!N248,'Financial Assets past due'!$B$158:$B$177,0),MATCH('Direct validations'!O248,'Financial Assets past due'!$B$161:$I$161,0))</f>
        <v>0</v>
      </c>
      <c r="Q248" s="520">
        <f>INDEX('Financial Assets past due'!$K$158:$R$177,MATCH('Direct validations'!N248,'Financial Assets past due'!$K$158:$K$177,0),MATCH('Direct validations'!O248,'Financial Assets past due'!$K$161:$R$161,0))</f>
        <v>0</v>
      </c>
      <c r="R248" s="517" t="str">
        <f t="shared" si="83"/>
        <v>Pass</v>
      </c>
      <c r="S248" s="529" t="str">
        <f t="shared" si="84"/>
        <v>Pass</v>
      </c>
      <c r="T248" s="517" t="s">
        <v>16</v>
      </c>
      <c r="U248" s="517">
        <f t="shared" si="85"/>
        <v>0</v>
      </c>
      <c r="V248" s="529">
        <f t="shared" si="85"/>
        <v>0</v>
      </c>
    </row>
    <row r="249" spans="4:22" x14ac:dyDescent="0.3">
      <c r="D249" s="525"/>
      <c r="I249" s="520"/>
      <c r="J249" s="520"/>
      <c r="P249" s="520"/>
      <c r="Q249" s="520"/>
      <c r="R249" s="517"/>
      <c r="S249" s="529"/>
      <c r="U249" s="517"/>
      <c r="V249" s="529"/>
    </row>
    <row r="250" spans="4:22" ht="14.5" x14ac:dyDescent="0.35">
      <c r="D250" s="532" t="s">
        <v>1</v>
      </c>
      <c r="E250" s="517" t="str">
        <f>'Exposure to credit risk'!$C$22</f>
        <v>Total</v>
      </c>
      <c r="F250" s="517" t="str">
        <f>'Exposure to credit risk'!$K$5</f>
        <v>Total </v>
      </c>
      <c r="G250" s="519">
        <f>INDEX('Exposure to credit risk'!$B$4:$C$22,MATCH('Direct validations'!E250,'Exposure to credit risk'!$C$4:$C$22,0),1)</f>
        <v>15</v>
      </c>
      <c r="H250" s="519" t="str">
        <f>HLOOKUP(F250,'Exposure to credit risk'!$B$5:$K$6,2,FALSE)</f>
        <v>G</v>
      </c>
      <c r="I250" s="520">
        <f>INDEX('Exposure to credit risk'!$B$4:$K$22,MATCH('Direct validations'!G250,'Exposure to credit risk'!$B$4:$B$22,0),MATCH('Direct validations'!H250,'Exposure to credit risk'!$B$6:$K$6,0))</f>
        <v>0</v>
      </c>
      <c r="J250" s="520">
        <f>INDEX('Exposure to credit risk'!$M$4:$V$22,MATCH('Direct validations'!G250,'Exposure to credit risk'!$M$4:$M$22,0),MATCH('Direct validations'!H250,'Exposure to credit risk'!$M$6:$V$6,0))</f>
        <v>0</v>
      </c>
      <c r="K250" s="528" t="s">
        <v>109</v>
      </c>
      <c r="L250" s="517" t="str">
        <f>'Financial Assets past due'!$C$23</f>
        <v>Total</v>
      </c>
      <c r="M250" s="517" t="str">
        <f>'Financial Assets past due'!$I$5</f>
        <v>Total</v>
      </c>
      <c r="N250" s="519">
        <f>INDEX('Financial Assets past due'!$B$4:$C$23,MATCH('Direct validations'!L250,'Financial Assets past due'!$C$4:$C$23,0),1)</f>
        <v>15</v>
      </c>
      <c r="O250" s="519" t="str">
        <f>HLOOKUP(M250,'Financial Assets past due'!$B$5:$I$7,3,FALSE)</f>
        <v>E</v>
      </c>
      <c r="P250" s="520">
        <f>INDEX('Financial Assets past due'!$B$4:$I$23,MATCH('Direct validations'!N250,'Financial Assets past due'!$B$4:$B$23,0),MATCH('Direct validations'!O250,'Financial Assets past due'!$B$7:$I$7,0))</f>
        <v>0</v>
      </c>
      <c r="Q250" s="520">
        <f>INDEX('Financial Assets past due'!$K$4:$R$23,MATCH('Direct validations'!N250,'Financial Assets past due'!$K$4:$K$23,0),MATCH('Direct validations'!O250,'Financial Assets past due'!$K$7:$R$7,0))</f>
        <v>0</v>
      </c>
      <c r="R250" s="517" t="str">
        <f t="shared" ref="R250:R257" si="86">IF($T250="No",IF(I250=P250,"Pass","Fail"),IF(I250+P250=0,"Pass","Fail"))</f>
        <v>Pass</v>
      </c>
      <c r="S250" s="529" t="str">
        <f t="shared" ref="S250:S257" si="87">IF($T250="No",IF(J250=Q250,"Pass","Fail"),IF(J250+Q250=0,"Pass","Fail"))</f>
        <v>Pass</v>
      </c>
      <c r="T250" s="517" t="s">
        <v>16</v>
      </c>
      <c r="U250" s="517">
        <f t="shared" ref="U250:V257" si="88">IF(R250="Pass",0,1)</f>
        <v>0</v>
      </c>
      <c r="V250" s="529">
        <f t="shared" si="88"/>
        <v>0</v>
      </c>
    </row>
    <row r="251" spans="4:22" ht="14.5" x14ac:dyDescent="0.35">
      <c r="D251" s="532" t="s">
        <v>1</v>
      </c>
      <c r="E251" s="517" t="str">
        <f>'Exposure to credit risk'!$C$43</f>
        <v>Total</v>
      </c>
      <c r="F251" s="517" t="str">
        <f>'Exposure to credit risk'!$K$26</f>
        <v>Total </v>
      </c>
      <c r="G251" s="519">
        <f>INDEX('Exposure to credit risk'!$B$25:$C$43,MATCH('Direct validations'!E251,'Exposure to credit risk'!$C$25:$C$43,0),1)</f>
        <v>15</v>
      </c>
      <c r="H251" s="519" t="str">
        <f>HLOOKUP(F251,'Exposure to credit risk'!$B$26:$K$27,2,FALSE)</f>
        <v>N</v>
      </c>
      <c r="I251" s="520">
        <f>INDEX('Exposure to credit risk'!$B$25:$K$43,MATCH('Direct validations'!G251,'Exposure to credit risk'!$B$25:$B$43,0),MATCH('Direct validations'!H251,'Exposure to credit risk'!$B$27:$K$27,0))</f>
        <v>0</v>
      </c>
      <c r="J251" s="520">
        <f>INDEX('Exposure to credit risk'!$M$25:$V$43,MATCH('Direct validations'!G251,'Exposure to credit risk'!$M$25:$M$43,0),MATCH('Direct validations'!H251,'Exposure to credit risk'!$M$27:$V$27,0))</f>
        <v>0</v>
      </c>
      <c r="K251" s="528" t="s">
        <v>109</v>
      </c>
      <c r="L251" s="517" t="str">
        <f>'Financial Assets past due'!$C$45</f>
        <v>Total</v>
      </c>
      <c r="M251" s="517" t="str">
        <f>'Financial Assets past due'!$I$27</f>
        <v>Total</v>
      </c>
      <c r="N251" s="519">
        <f>INDEX('Financial Assets past due'!$B$26:$C$45,MATCH('Direct validations'!L251,'Financial Assets past due'!$C$26:$C$45,0),1)</f>
        <v>15</v>
      </c>
      <c r="O251" s="519" t="str">
        <f>HLOOKUP(M251,'Financial Assets past due'!$B$27:$I$29,3,FALSE)</f>
        <v>J</v>
      </c>
      <c r="P251" s="520">
        <f>INDEX('Financial Assets past due'!$B$26:$I$45,MATCH('Direct validations'!N251,'Financial Assets past due'!$B$26:$B$45,0),MATCH('Direct validations'!O251,'Financial Assets past due'!$B$29:$I$29,0))</f>
        <v>0</v>
      </c>
      <c r="Q251" s="520">
        <f>INDEX('Financial Assets past due'!$K$26:$R$45,MATCH('Direct validations'!N251,'Financial Assets past due'!$K$26:$K$45,0),MATCH('Direct validations'!O251,'Financial Assets past due'!$K$29:$R$29,0))</f>
        <v>0</v>
      </c>
      <c r="R251" s="517" t="str">
        <f t="shared" si="86"/>
        <v>Pass</v>
      </c>
      <c r="S251" s="529" t="str">
        <f t="shared" si="87"/>
        <v>Pass</v>
      </c>
      <c r="T251" s="517" t="s">
        <v>16</v>
      </c>
      <c r="U251" s="517">
        <f t="shared" si="88"/>
        <v>0</v>
      </c>
      <c r="V251" s="529">
        <f t="shared" si="88"/>
        <v>0</v>
      </c>
    </row>
    <row r="252" spans="4:22" ht="14.5" x14ac:dyDescent="0.35">
      <c r="D252" s="532" t="s">
        <v>1</v>
      </c>
      <c r="E252" s="517" t="str">
        <f>'Exposure to credit risk'!$C$64</f>
        <v>Total</v>
      </c>
      <c r="F252" s="517" t="str">
        <f>'Exposure to credit risk'!$K$47</f>
        <v>Total </v>
      </c>
      <c r="G252" s="519">
        <f>INDEX('Exposure to credit risk'!$B$46:$C$64,MATCH('Direct validations'!E252,'Exposure to credit risk'!$C$46:$C$64,0),1)</f>
        <v>15</v>
      </c>
      <c r="H252" s="519" t="str">
        <f>HLOOKUP(F252,'Exposure to credit risk'!$B$47:$K$48,2,FALSE)</f>
        <v>U</v>
      </c>
      <c r="I252" s="520">
        <f>INDEX('Exposure to credit risk'!$B$46:$K$64,MATCH('Direct validations'!G252,'Exposure to credit risk'!$B$46:$B$64,0),MATCH('Direct validations'!H252,'Exposure to credit risk'!$B$48:$K$48,0))</f>
        <v>0</v>
      </c>
      <c r="J252" s="520">
        <f>INDEX('Exposure to credit risk'!$M$46:$V$64,MATCH('Direct validations'!G252,'Exposure to credit risk'!$M$46:$M$64,0),MATCH('Direct validations'!H252,'Exposure to credit risk'!$M$48:$V$48,0))</f>
        <v>0</v>
      </c>
      <c r="K252" s="528" t="s">
        <v>109</v>
      </c>
      <c r="L252" s="517" t="str">
        <f>'Financial Assets past due'!$C$67</f>
        <v>Total</v>
      </c>
      <c r="M252" s="517" t="str">
        <f>'Financial Assets past due'!$I$49</f>
        <v>Total</v>
      </c>
      <c r="N252" s="519">
        <f>INDEX('Financial Assets past due'!$B$48:$C$67,MATCH('Direct validations'!L252,'Financial Assets past due'!$C$48:$C$67,0),1)</f>
        <v>15</v>
      </c>
      <c r="O252" s="519" t="str">
        <f>HLOOKUP(M252,'Financial Assets past due'!$B$49:$I$51,3,FALSE)</f>
        <v>O</v>
      </c>
      <c r="P252" s="520">
        <f>INDEX('Financial Assets past due'!$B$48:$I$67,MATCH('Direct validations'!N252,'Financial Assets past due'!$B$48:$B$67,0),MATCH('Direct validations'!O252,'Financial Assets past due'!$B$51:$I$51,0))</f>
        <v>0</v>
      </c>
      <c r="Q252" s="520">
        <f>INDEX('Financial Assets past due'!$K$48:$R$67,MATCH('Direct validations'!N252,'Financial Assets past due'!$K$48:$K$67,0),MATCH('Direct validations'!O252,'Financial Assets past due'!$K$51:$R$51,0))</f>
        <v>0</v>
      </c>
      <c r="R252" s="517" t="str">
        <f t="shared" si="86"/>
        <v>Pass</v>
      </c>
      <c r="S252" s="529" t="str">
        <f t="shared" si="87"/>
        <v>Pass</v>
      </c>
      <c r="T252" s="517" t="s">
        <v>16</v>
      </c>
      <c r="U252" s="517">
        <f t="shared" si="88"/>
        <v>0</v>
      </c>
      <c r="V252" s="529">
        <f t="shared" si="88"/>
        <v>0</v>
      </c>
    </row>
    <row r="253" spans="4:22" ht="14.5" x14ac:dyDescent="0.35">
      <c r="D253" s="532" t="s">
        <v>1</v>
      </c>
      <c r="E253" s="517" t="str">
        <f>'Exposure to credit risk'!$C$85</f>
        <v>Total</v>
      </c>
      <c r="F253" s="517" t="str">
        <f>'Exposure to credit risk'!$K$68</f>
        <v>Total </v>
      </c>
      <c r="G253" s="519">
        <f>INDEX('Exposure to credit risk'!$B$67:$C$85,MATCH('Direct validations'!E253,'Exposure to credit risk'!$C$67:$C$85,0),1)</f>
        <v>15</v>
      </c>
      <c r="H253" s="519" t="str">
        <f>HLOOKUP(F253,'Exposure to credit risk'!$B$68:$K$69,2,FALSE)</f>
        <v>AB</v>
      </c>
      <c r="I253" s="520">
        <f>INDEX('Exposure to credit risk'!$B$67:$K$85,MATCH('Direct validations'!G253,'Exposure to credit risk'!$B$67:$B$85,0),MATCH('Direct validations'!H253,'Exposure to credit risk'!$B$69:$K$69,0))</f>
        <v>0</v>
      </c>
      <c r="J253" s="520">
        <f>INDEX('Exposure to credit risk'!$M$67:$V$85,MATCH('Direct validations'!G253,'Exposure to credit risk'!$M$67:$M$85,0),MATCH('Direct validations'!H253,'Exposure to credit risk'!$M$69:$V$69,0))</f>
        <v>0</v>
      </c>
      <c r="K253" s="528" t="s">
        <v>109</v>
      </c>
      <c r="L253" s="517" t="str">
        <f>'Financial Assets past due'!$C$89</f>
        <v>Total</v>
      </c>
      <c r="M253" s="517" t="str">
        <f>'Financial Assets past due'!$I$71</f>
        <v>Total</v>
      </c>
      <c r="N253" s="519">
        <f>INDEX('Financial Assets past due'!$B$70:$C$89,MATCH('Direct validations'!L253,'Financial Assets past due'!$C$70:$C$89,0),1)</f>
        <v>15</v>
      </c>
      <c r="O253" s="519" t="str">
        <f>HLOOKUP(M253,'Financial Assets past due'!$B$71:$I$73,3,FALSE)</f>
        <v>T</v>
      </c>
      <c r="P253" s="520">
        <f>INDEX('Financial Assets past due'!$B$70:$I$89,MATCH('Direct validations'!N253,'Financial Assets past due'!$B$70:$B$89,0),MATCH('Direct validations'!O253,'Financial Assets past due'!$B$73:$I$73,0))</f>
        <v>0</v>
      </c>
      <c r="Q253" s="520">
        <f>INDEX('Financial Assets past due'!$K$70:$R$89,MATCH('Direct validations'!N253,'Financial Assets past due'!$K$70:$K$89,0),MATCH('Direct validations'!O253,'Financial Assets past due'!$K$73:$R$73,0))</f>
        <v>0</v>
      </c>
      <c r="R253" s="517" t="str">
        <f t="shared" si="86"/>
        <v>Pass</v>
      </c>
      <c r="S253" s="529" t="str">
        <f t="shared" si="87"/>
        <v>Pass</v>
      </c>
      <c r="T253" s="517" t="s">
        <v>16</v>
      </c>
      <c r="U253" s="517">
        <f t="shared" si="88"/>
        <v>0</v>
      </c>
      <c r="V253" s="529">
        <f t="shared" si="88"/>
        <v>0</v>
      </c>
    </row>
    <row r="254" spans="4:22" ht="14.5" x14ac:dyDescent="0.35">
      <c r="D254" s="532" t="s">
        <v>1</v>
      </c>
      <c r="E254" s="517" t="str">
        <f>'Exposure to credit risk'!$C$106</f>
        <v>Total</v>
      </c>
      <c r="F254" s="517" t="str">
        <f>'Exposure to credit risk'!$K$89</f>
        <v>Total </v>
      </c>
      <c r="G254" s="519">
        <f>INDEX('Exposure to credit risk'!$B$88:$C$106,MATCH('Direct validations'!E254,'Exposure to credit risk'!$C$88:$C$106,0),1)</f>
        <v>15</v>
      </c>
      <c r="H254" s="519" t="str">
        <f>HLOOKUP(F254,'Exposure to credit risk'!$B$89:$K$90,2,FALSE)</f>
        <v>AI</v>
      </c>
      <c r="I254" s="520">
        <f>INDEX('Exposure to credit risk'!$B$88:$K$106,MATCH('Direct validations'!G254,'Exposure to credit risk'!$B$88:$B$106,0),MATCH('Direct validations'!H254,'Exposure to credit risk'!$B$90:$K$90,0))</f>
        <v>0</v>
      </c>
      <c r="J254" s="520">
        <f>INDEX('Exposure to credit risk'!$M$88:$V$106,MATCH('Direct validations'!G254,'Exposure to credit risk'!$M$88:$M$106,0),MATCH('Direct validations'!H254,'Exposure to credit risk'!$M$90:$V$90,0))</f>
        <v>0</v>
      </c>
      <c r="K254" s="528" t="s">
        <v>109</v>
      </c>
      <c r="L254" s="517" t="str">
        <f>'Financial Assets past due'!$C$111</f>
        <v>Total</v>
      </c>
      <c r="M254" s="517" t="str">
        <f>'Financial Assets past due'!$I$93</f>
        <v>Total</v>
      </c>
      <c r="N254" s="519">
        <f>INDEX('Financial Assets past due'!$B$92:$C$111,MATCH('Direct validations'!L254,'Financial Assets past due'!$C$92:$C$111,0),1)</f>
        <v>15</v>
      </c>
      <c r="O254" s="519" t="str">
        <f>HLOOKUP(M254,'Financial Assets past due'!$B$93:$I$95,3,FALSE)</f>
        <v>Y</v>
      </c>
      <c r="P254" s="520">
        <f>INDEX('Financial Assets past due'!$B$92:$I$111,MATCH('Direct validations'!N254,'Financial Assets past due'!$B$92:$B$111,0),MATCH('Direct validations'!O254,'Financial Assets past due'!$B$95:$I$95,0))</f>
        <v>0</v>
      </c>
      <c r="Q254" s="520">
        <f>INDEX('Financial Assets past due'!$K$92:$R$111,MATCH('Direct validations'!N254,'Financial Assets past due'!$K$92:$K$111,0),MATCH('Direct validations'!O254,'Financial Assets past due'!$K$95:$R$95,0))</f>
        <v>0</v>
      </c>
      <c r="R254" s="517" t="str">
        <f t="shared" si="86"/>
        <v>Pass</v>
      </c>
      <c r="S254" s="529" t="str">
        <f t="shared" si="87"/>
        <v>Pass</v>
      </c>
      <c r="T254" s="517" t="s">
        <v>16</v>
      </c>
      <c r="U254" s="517">
        <f t="shared" si="88"/>
        <v>0</v>
      </c>
      <c r="V254" s="529">
        <f t="shared" si="88"/>
        <v>0</v>
      </c>
    </row>
    <row r="255" spans="4:22" ht="14.5" x14ac:dyDescent="0.35">
      <c r="D255" s="532" t="s">
        <v>1</v>
      </c>
      <c r="E255" s="517" t="str">
        <f>'Exposure to credit risk'!$C$127</f>
        <v>Total</v>
      </c>
      <c r="F255" s="517" t="str">
        <f>'Exposure to credit risk'!$K$110</f>
        <v>Total </v>
      </c>
      <c r="G255" s="519">
        <f>INDEX('Exposure to credit risk'!$B$109:$C$127,MATCH('Direct validations'!E255,'Exposure to credit risk'!$C$109:$C$127,0),1)</f>
        <v>15</v>
      </c>
      <c r="H255" s="519" t="str">
        <f>HLOOKUP(F255,'Exposure to credit risk'!$B$110:$K$111,2,FALSE)</f>
        <v>AP</v>
      </c>
      <c r="I255" s="520">
        <f>INDEX('Exposure to credit risk'!$B$109:$K$127,MATCH('Direct validations'!G255,'Exposure to credit risk'!$B$109:$B$127,0),MATCH('Direct validations'!H255,'Exposure to credit risk'!$B$111:$K$111,0))</f>
        <v>0</v>
      </c>
      <c r="J255" s="520">
        <f>INDEX('Exposure to credit risk'!$M$109:$V$127,MATCH('Direct validations'!G255,'Exposure to credit risk'!$M$109:$M$127,0),MATCH('Direct validations'!H255,'Exposure to credit risk'!$M$111:$V$111,0))</f>
        <v>0</v>
      </c>
      <c r="K255" s="528" t="s">
        <v>109</v>
      </c>
      <c r="L255" s="517" t="str">
        <f>'Financial Assets past due'!$C$133</f>
        <v>Total</v>
      </c>
      <c r="M255" s="517" t="str">
        <f>'Financial Assets past due'!$I$115</f>
        <v>Total</v>
      </c>
      <c r="N255" s="519">
        <f>INDEX('Financial Assets past due'!$B$114:$C$133,MATCH('Direct validations'!L255,'Financial Assets past due'!$C$114:$C$133,0),1)</f>
        <v>15</v>
      </c>
      <c r="O255" s="519" t="str">
        <f>HLOOKUP(M255,'Financial Assets past due'!$B$115:$I$117,3,FALSE)</f>
        <v>AD</v>
      </c>
      <c r="P255" s="520">
        <f>INDEX('Financial Assets past due'!$B$114:$I$133,MATCH('Direct validations'!N255,'Financial Assets past due'!$B$114:$B$133,0),MATCH('Direct validations'!O255,'Financial Assets past due'!$B$117:$I$117,0))</f>
        <v>0</v>
      </c>
      <c r="Q255" s="520">
        <f>INDEX('Financial Assets past due'!$K$114:$R$133,MATCH('Direct validations'!N255,'Financial Assets past due'!$K$114:$K$133,0),MATCH('Direct validations'!O255,'Financial Assets past due'!$K$117:$R$117,0))</f>
        <v>0</v>
      </c>
      <c r="R255" s="517" t="str">
        <f t="shared" si="86"/>
        <v>Pass</v>
      </c>
      <c r="S255" s="529" t="str">
        <f t="shared" si="87"/>
        <v>Pass</v>
      </c>
      <c r="T255" s="517" t="s">
        <v>16</v>
      </c>
      <c r="U255" s="517">
        <f t="shared" si="88"/>
        <v>0</v>
      </c>
      <c r="V255" s="529">
        <f t="shared" si="88"/>
        <v>0</v>
      </c>
    </row>
    <row r="256" spans="4:22" ht="14.5" x14ac:dyDescent="0.35">
      <c r="D256" s="532" t="s">
        <v>1</v>
      </c>
      <c r="E256" s="517" t="str">
        <f>'Exposure to credit risk'!$C$148</f>
        <v>Total</v>
      </c>
      <c r="F256" s="517" t="str">
        <f>'Exposure to credit risk'!$K$131</f>
        <v>Total </v>
      </c>
      <c r="G256" s="519">
        <f>INDEX('Exposure to credit risk'!$B$130:$C$148,MATCH('Direct validations'!E256,'Exposure to credit risk'!$C$130:$C$148,0),1)</f>
        <v>15</v>
      </c>
      <c r="H256" s="519" t="str">
        <f>HLOOKUP(F256,'Exposure to credit risk'!$B$131:$K$132,2,FALSE)</f>
        <v>AW</v>
      </c>
      <c r="I256" s="520">
        <f>INDEX('Exposure to credit risk'!$B$130:$K$148,MATCH('Direct validations'!G256,'Exposure to credit risk'!$B$130:$B$148,0),MATCH('Direct validations'!H256,'Exposure to credit risk'!$B$132:$K$132,0))</f>
        <v>0</v>
      </c>
      <c r="J256" s="520">
        <f>INDEX('Exposure to credit risk'!$M$130:$V$148,MATCH('Direct validations'!G256,'Exposure to credit risk'!$M$130:$M$148,0),MATCH('Direct validations'!H256,'Exposure to credit risk'!$M$132:$V$132,0))</f>
        <v>0</v>
      </c>
      <c r="K256" s="528" t="s">
        <v>109</v>
      </c>
      <c r="L256" s="517" t="str">
        <f>'Financial Assets past due'!$C$155</f>
        <v>Total</v>
      </c>
      <c r="M256" s="517" t="str">
        <f>'Financial Assets past due'!$I$137</f>
        <v>Total</v>
      </c>
      <c r="N256" s="519">
        <f>INDEX('Financial Assets past due'!$B$136:$C$155,MATCH('Direct validations'!L256,'Financial Assets past due'!$C$136:$C$155,0),1)</f>
        <v>15</v>
      </c>
      <c r="O256" s="519" t="str">
        <f>HLOOKUP(M256,'Financial Assets past due'!$B$137:$I$139,3,FALSE)</f>
        <v>AI</v>
      </c>
      <c r="P256" s="520">
        <f>INDEX('Financial Assets past due'!$B$136:$I$155,MATCH('Direct validations'!N256,'Financial Assets past due'!$B$136:$B$155,0),MATCH('Direct validations'!O256,'Financial Assets past due'!$B$139:$I$139,0))</f>
        <v>0</v>
      </c>
      <c r="Q256" s="520">
        <f>INDEX('Financial Assets past due'!$K$136:$R$155,MATCH('Direct validations'!N256,'Financial Assets past due'!$K$136:$K$155,0),MATCH('Direct validations'!O256,'Financial Assets past due'!$K$139:$R$139,0))</f>
        <v>0</v>
      </c>
      <c r="R256" s="517" t="str">
        <f t="shared" si="86"/>
        <v>Pass</v>
      </c>
      <c r="S256" s="529" t="str">
        <f t="shared" si="87"/>
        <v>Pass</v>
      </c>
      <c r="T256" s="517" t="s">
        <v>16</v>
      </c>
      <c r="U256" s="517">
        <f t="shared" si="88"/>
        <v>0</v>
      </c>
      <c r="V256" s="529">
        <f t="shared" si="88"/>
        <v>0</v>
      </c>
    </row>
    <row r="257" spans="4:22" ht="14.5" x14ac:dyDescent="0.35">
      <c r="D257" s="532" t="s">
        <v>1</v>
      </c>
      <c r="E257" s="517" t="str">
        <f>'Exposure to credit risk'!$C$169</f>
        <v>Total</v>
      </c>
      <c r="F257" s="517" t="str">
        <f>'Exposure to credit risk'!$K$152</f>
        <v>Total </v>
      </c>
      <c r="G257" s="519">
        <f>INDEX('Exposure to credit risk'!$B$151:$C$169,MATCH('Direct validations'!E257,'Exposure to credit risk'!$C$151:$C$169,0),1)</f>
        <v>15</v>
      </c>
      <c r="H257" s="519" t="str">
        <f>HLOOKUP(F257,'Exposure to credit risk'!$B$152:$K$153,2,FALSE)</f>
        <v>AAD</v>
      </c>
      <c r="I257" s="520">
        <f>INDEX('Exposure to credit risk'!$B$151:$K$169,MATCH('Direct validations'!G257,'Exposure to credit risk'!$B$151:$B$169,0),MATCH('Direct validations'!H257,'Exposure to credit risk'!$B$153:$K$153,0))</f>
        <v>0</v>
      </c>
      <c r="J257" s="520">
        <f>INDEX('Exposure to credit risk'!$M$151:$V$169,MATCH('Direct validations'!G257,'Exposure to credit risk'!$M$151:$M$169,0),MATCH('Direct validations'!H257,'Exposure to credit risk'!$M$153:$V$153,0))</f>
        <v>0</v>
      </c>
      <c r="K257" s="528" t="s">
        <v>109</v>
      </c>
      <c r="L257" s="517" t="str">
        <f>'Financial Assets past due'!$C$177</f>
        <v>Total</v>
      </c>
      <c r="M257" s="517" t="str">
        <f>'Financial Assets past due'!$I$159</f>
        <v>Total</v>
      </c>
      <c r="N257" s="519">
        <f>INDEX('Financial Assets past due'!$B$158:$C$177,MATCH('Direct validations'!L257,'Financial Assets past due'!$C$158:$C$177,0),1)</f>
        <v>15</v>
      </c>
      <c r="O257" s="519" t="str">
        <f>HLOOKUP(M257,'Financial Assets past due'!$B$159:$I$161,3,FALSE)</f>
        <v>AN</v>
      </c>
      <c r="P257" s="520">
        <f>INDEX('Financial Assets past due'!$B$158:$I$177,MATCH('Direct validations'!N257,'Financial Assets past due'!$B$158:$B$177,0),MATCH('Direct validations'!O257,'Financial Assets past due'!$B$161:$I$161,0))</f>
        <v>0</v>
      </c>
      <c r="Q257" s="520">
        <f>INDEX('Financial Assets past due'!$K$158:$R$177,MATCH('Direct validations'!N257,'Financial Assets past due'!$K$158:$K$177,0),MATCH('Direct validations'!O257,'Financial Assets past due'!$K$161:$R$161,0))</f>
        <v>0</v>
      </c>
      <c r="R257" s="517" t="str">
        <f t="shared" si="86"/>
        <v>Pass</v>
      </c>
      <c r="S257" s="529" t="str">
        <f t="shared" si="87"/>
        <v>Pass</v>
      </c>
      <c r="T257" s="517" t="s">
        <v>16</v>
      </c>
      <c r="U257" s="517">
        <f t="shared" si="88"/>
        <v>0</v>
      </c>
      <c r="V257" s="529">
        <f t="shared" si="88"/>
        <v>0</v>
      </c>
    </row>
    <row r="258" spans="4:22" x14ac:dyDescent="0.3">
      <c r="D258" s="525"/>
      <c r="I258" s="520"/>
      <c r="J258" s="520"/>
      <c r="P258" s="520"/>
      <c r="Q258" s="520"/>
      <c r="R258" s="517"/>
      <c r="S258" s="529"/>
      <c r="U258" s="517"/>
      <c r="V258" s="529"/>
    </row>
    <row r="259" spans="4:22" ht="14.5" x14ac:dyDescent="0.35">
      <c r="D259" s="532" t="s">
        <v>109</v>
      </c>
      <c r="E259" s="554" t="str">
        <f>'Financial Assets past due'!$C$9</f>
        <v>Shares and other variable yield securities and units in unit trusts</v>
      </c>
      <c r="F259" s="517" t="str">
        <f>'Financial Assets past due'!$F$5</f>
        <v>Past due but not impaired</v>
      </c>
      <c r="G259" s="519">
        <f>INDEX('Financial Assets past due'!$B$4:$C$23,MATCH('Direct validations'!E259,'Financial Assets past due'!$C$4:$C$23,0),1)</f>
        <v>1</v>
      </c>
      <c r="H259" s="519" t="str">
        <f>HLOOKUP(F259,'Financial Assets past due'!$B$5:$I$7,3,FALSE)</f>
        <v>B</v>
      </c>
      <c r="I259" s="520">
        <f>INDEX('Financial Assets past due'!$B$4:$I$23,MATCH('Direct validations'!G259,'Financial Assets past due'!$B$4:$B$23,0),MATCH('Direct validations'!H259,'Financial Assets past due'!$B$7:$I$7,0))</f>
        <v>0</v>
      </c>
      <c r="J259" s="520">
        <f>INDEX('Financial Assets past due'!$K$4:R$23,MATCH('Direct validations'!G259,'Financial Assets past due'!$K$4:$K$23,0),MATCH('Direct validations'!H259,'Financial Assets past due'!$K$7:$R$7,0))</f>
        <v>0</v>
      </c>
      <c r="K259" s="528" t="s">
        <v>110</v>
      </c>
      <c r="L259" s="516" t="str">
        <f>'Age analysis of past due no imp'!$C$9</f>
        <v>Shares and other variable yield securities and units in unit trusts</v>
      </c>
      <c r="M259" s="516" t="str">
        <f>'Age analysis of past due no imp'!$I$5</f>
        <v>Total</v>
      </c>
      <c r="N259" s="516">
        <f>INDEX('Age analysis of past due no imp'!$B$4:$C$23,MATCH('Direct validations'!L259,'Age analysis of past due no imp'!$C$4:$C$23,0),1)</f>
        <v>1</v>
      </c>
      <c r="O259" s="516" t="str">
        <f>HLOOKUP(M259,'Age analysis of past due no imp'!$B$5:$I$7,3,FALSE)</f>
        <v>E</v>
      </c>
      <c r="P259" s="520">
        <f>INDEX('Age analysis of past due no imp'!$B$4:$I$23,MATCH('Direct validations'!N259,'Age analysis of past due no imp'!$B$4:$B$23,0),MATCH('Direct validations'!O259,'Age analysis of past due no imp'!$B$7:$I$7,0))</f>
        <v>0</v>
      </c>
      <c r="Q259" s="520">
        <f>INDEX('Age analysis of past due no imp'!$K$4:$R$23,MATCH('Direct validations'!N259,'Age analysis of past due no imp'!$K$4:$K$23,0),MATCH('Direct validations'!O259,'Age analysis of past due no imp'!$K$7:$R$7,0))</f>
        <v>0</v>
      </c>
      <c r="R259" s="517" t="str">
        <f t="shared" ref="R259:R266" si="89">IF($T259="No",IF(I259=P259,"Pass","Fail"),IF(I259+P259=0,"Pass","Fail"))</f>
        <v>Pass</v>
      </c>
      <c r="S259" s="529" t="str">
        <f t="shared" ref="S259:S266" si="90">IF($T259="No",IF(J259=Q259,"Pass","Fail"),IF(J259+Q259=0,"Pass","Fail"))</f>
        <v>Pass</v>
      </c>
      <c r="T259" s="517" t="s">
        <v>16</v>
      </c>
      <c r="U259" s="517">
        <f t="shared" ref="U259:U266" si="91">IF(R259="Pass",0,1)</f>
        <v>0</v>
      </c>
      <c r="V259" s="529">
        <f t="shared" ref="V259:V266" si="92">IF(S259="Pass",0,1)</f>
        <v>0</v>
      </c>
    </row>
    <row r="260" spans="4:22" ht="14.5" x14ac:dyDescent="0.35">
      <c r="D260" s="532" t="s">
        <v>109</v>
      </c>
      <c r="E260" s="554" t="str">
        <f>'Financial Assets past due'!$C$9</f>
        <v>Shares and other variable yield securities and units in unit trusts</v>
      </c>
      <c r="F260" s="517" t="str">
        <f>'Financial Assets past due'!$F$27</f>
        <v>Past due but not impaired</v>
      </c>
      <c r="G260" s="519">
        <f>INDEX('Financial Assets past due'!$B$26:$C$45,MATCH('Direct validations'!E260,'Financial Assets past due'!$C$26:$C$45,0),1)</f>
        <v>1</v>
      </c>
      <c r="H260" s="519" t="str">
        <f>HLOOKUP(F260,'Financial Assets past due'!$B$27:$I$29,3,FALSE)</f>
        <v>G</v>
      </c>
      <c r="I260" s="520">
        <f>INDEX('Financial Assets past due'!$B$26:$I$45,MATCH('Direct validations'!G260,'Financial Assets past due'!$B$26:$B$45,0),MATCH('Direct validations'!H260,'Financial Assets past due'!$B$29:$I$29,0))</f>
        <v>0</v>
      </c>
      <c r="J260" s="520">
        <f>INDEX('Financial Assets past due'!$K$26:$R$45,MATCH('Direct validations'!G260,'Financial Assets past due'!$K$26:$K$45,0),MATCH('Direct validations'!H260,'Financial Assets past due'!$K$29:$R$29,0))</f>
        <v>0</v>
      </c>
      <c r="K260" s="528" t="s">
        <v>110</v>
      </c>
      <c r="L260" s="516" t="str">
        <f>'Age analysis of past due no imp'!$C$9</f>
        <v>Shares and other variable yield securities and units in unit trusts</v>
      </c>
      <c r="M260" s="516" t="str">
        <f>'Age analysis of past due no imp'!$I$26</f>
        <v>Total</v>
      </c>
      <c r="N260" s="516">
        <f>INDEX('Age analysis of past due no imp'!$B$25:$C$44,MATCH('Direct validations'!L260,'Age analysis of past due no imp'!$C$25:$C$44,0),1)</f>
        <v>1</v>
      </c>
      <c r="O260" s="516" t="str">
        <f>HLOOKUP(M260,'Age analysis of past due no imp'!$B$26:$I$28,3,FALSE)</f>
        <v>J</v>
      </c>
      <c r="P260" s="520">
        <f>INDEX('Age analysis of past due no imp'!$B$25:$I$44,MATCH('Direct validations'!N260,'Age analysis of past due no imp'!$B$25:$B$44,0),MATCH('Direct validations'!O260,'Age analysis of past due no imp'!$B$28:$I$28,0))</f>
        <v>0</v>
      </c>
      <c r="Q260" s="520">
        <f>INDEX('Age analysis of past due no imp'!$K$25:$R$44,MATCH('Direct validations'!N260,'Age analysis of past due no imp'!$K$25:$K$44,0),MATCH('Direct validations'!O260,'Age analysis of past due no imp'!$K$28:$R$28,0))</f>
        <v>0</v>
      </c>
      <c r="R260" s="517" t="str">
        <f t="shared" si="89"/>
        <v>Pass</v>
      </c>
      <c r="S260" s="529" t="str">
        <f t="shared" si="90"/>
        <v>Pass</v>
      </c>
      <c r="T260" s="517" t="s">
        <v>16</v>
      </c>
      <c r="U260" s="517">
        <f t="shared" si="91"/>
        <v>0</v>
      </c>
      <c r="V260" s="529">
        <f t="shared" si="92"/>
        <v>0</v>
      </c>
    </row>
    <row r="261" spans="4:22" ht="14.5" x14ac:dyDescent="0.35">
      <c r="D261" s="532" t="s">
        <v>109</v>
      </c>
      <c r="E261" s="554" t="str">
        <f>'Financial Assets past due'!$C$9</f>
        <v>Shares and other variable yield securities and units in unit trusts</v>
      </c>
      <c r="F261" s="517" t="str">
        <f>'Financial Assets past due'!$F$49</f>
        <v>Past due but not impaired</v>
      </c>
      <c r="G261" s="519">
        <f>INDEX('Financial Assets past due'!$B$48:$C$67,MATCH('Direct validations'!E261,'Financial Assets past due'!$C$48:$C$67,0),1)</f>
        <v>1</v>
      </c>
      <c r="H261" s="519" t="str">
        <f>HLOOKUP(F261,'Financial Assets past due'!$B$49:$I$51,3,FALSE)</f>
        <v>L</v>
      </c>
      <c r="I261" s="520">
        <f>INDEX('Financial Assets past due'!$B$48:$I$67,MATCH('Direct validations'!G261,'Financial Assets past due'!$B$48:$B$67,0),MATCH('Direct validations'!H261,'Financial Assets past due'!$B$51:$I$51,0))</f>
        <v>0</v>
      </c>
      <c r="J261" s="520">
        <f>INDEX('Financial Assets past due'!$K$48:$R$67,MATCH('Direct validations'!G261,'Financial Assets past due'!$K$48:$K$67,0),MATCH('Direct validations'!H261,'Financial Assets past due'!$K$51:$R$51,0))</f>
        <v>0</v>
      </c>
      <c r="K261" s="528" t="s">
        <v>110</v>
      </c>
      <c r="L261" s="516" t="str">
        <f>'Age analysis of past due no imp'!$C$9</f>
        <v>Shares and other variable yield securities and units in unit trusts</v>
      </c>
      <c r="M261" s="516" t="str">
        <f>'Age analysis of past due no imp'!$I$47</f>
        <v>Total</v>
      </c>
      <c r="N261" s="516">
        <f>INDEX('Age analysis of past due no imp'!$B$46:$C$65,MATCH('Direct validations'!L261,'Age analysis of past due no imp'!$C$46:$C$65,0),1)</f>
        <v>1</v>
      </c>
      <c r="O261" s="516" t="str">
        <f>HLOOKUP(M261,'Age analysis of past due no imp'!$B$47:$I$49,3,FALSE)</f>
        <v>O</v>
      </c>
      <c r="P261" s="520">
        <f>INDEX('Age analysis of past due no imp'!$B$46:$I$65,MATCH('Direct validations'!N261,'Age analysis of past due no imp'!$B$46:$B$65,0),MATCH('Direct validations'!O261,'Age analysis of past due no imp'!$B$49:$I$49,0))</f>
        <v>0</v>
      </c>
      <c r="Q261" s="520">
        <f>INDEX('Age analysis of past due no imp'!$K$46:$R$65,MATCH('Direct validations'!N261,'Age analysis of past due no imp'!$K$46:$K$65,0),MATCH('Direct validations'!O261,'Age analysis of past due no imp'!$K$49:$R$49,0))</f>
        <v>0</v>
      </c>
      <c r="R261" s="517" t="str">
        <f t="shared" si="89"/>
        <v>Pass</v>
      </c>
      <c r="S261" s="529" t="str">
        <f t="shared" si="90"/>
        <v>Pass</v>
      </c>
      <c r="T261" s="517" t="s">
        <v>16</v>
      </c>
      <c r="U261" s="517">
        <f t="shared" si="91"/>
        <v>0</v>
      </c>
      <c r="V261" s="529">
        <f t="shared" si="92"/>
        <v>0</v>
      </c>
    </row>
    <row r="262" spans="4:22" ht="14.5" x14ac:dyDescent="0.35">
      <c r="D262" s="532" t="s">
        <v>109</v>
      </c>
      <c r="E262" s="554" t="str">
        <f>'Financial Assets past due'!$C$9</f>
        <v>Shares and other variable yield securities and units in unit trusts</v>
      </c>
      <c r="F262" s="517" t="str">
        <f>'Financial Assets past due'!$F$71</f>
        <v>Past due but not impaired</v>
      </c>
      <c r="G262" s="519">
        <f>INDEX('Financial Assets past due'!$B$70:$C$89,MATCH('Direct validations'!E262,'Financial Assets past due'!$C$70:$C$89,0),1)</f>
        <v>1</v>
      </c>
      <c r="H262" s="519" t="str">
        <f>HLOOKUP(F262,'Financial Assets past due'!$B$71:$I$73,3,FALSE)</f>
        <v>Q</v>
      </c>
      <c r="I262" s="520">
        <f>INDEX('Financial Assets past due'!$B$70:$I$89,MATCH('Direct validations'!G262,'Financial Assets past due'!$B$70:$B$89,0),MATCH('Direct validations'!H262,'Financial Assets past due'!$B$73:$I$73,0))</f>
        <v>0</v>
      </c>
      <c r="J262" s="520">
        <f>INDEX('Financial Assets past due'!$K$70:$R$89,MATCH('Direct validations'!G262,'Financial Assets past due'!$K$70:$K$89,0),MATCH('Direct validations'!H262,'Financial Assets past due'!$K$73:$R$73,0))</f>
        <v>0</v>
      </c>
      <c r="K262" s="528" t="s">
        <v>110</v>
      </c>
      <c r="L262" s="516" t="str">
        <f>'Age analysis of past due no imp'!$C$9</f>
        <v>Shares and other variable yield securities and units in unit trusts</v>
      </c>
      <c r="M262" s="516" t="str">
        <f>'Age analysis of past due no imp'!$I$68</f>
        <v>Total</v>
      </c>
      <c r="N262" s="516">
        <f>INDEX('Age analysis of past due no imp'!$B$67:$C$86,MATCH('Direct validations'!L262,'Age analysis of past due no imp'!$C$67:$C$86,0),1)</f>
        <v>1</v>
      </c>
      <c r="O262" s="516" t="str">
        <f>HLOOKUP(M262,'Age analysis of past due no imp'!$B$68:$I$70,3,FALSE)</f>
        <v>T</v>
      </c>
      <c r="P262" s="520">
        <f>INDEX('Age analysis of past due no imp'!$B$67:$I$86,MATCH('Direct validations'!N262,'Age analysis of past due no imp'!$B$67:$B$86,0),MATCH('Direct validations'!O262,'Age analysis of past due no imp'!$B$70:$I$70,0))</f>
        <v>0</v>
      </c>
      <c r="Q262" s="520">
        <f>INDEX('Age analysis of past due no imp'!$K$67:$R$86,MATCH('Direct validations'!N262,'Age analysis of past due no imp'!$K$67:$K$86,0),MATCH('Direct validations'!O262,'Age analysis of past due no imp'!$K$70:$R$70,0))</f>
        <v>0</v>
      </c>
      <c r="R262" s="517" t="str">
        <f t="shared" si="89"/>
        <v>Pass</v>
      </c>
      <c r="S262" s="529" t="str">
        <f t="shared" si="90"/>
        <v>Pass</v>
      </c>
      <c r="T262" s="517" t="s">
        <v>16</v>
      </c>
      <c r="U262" s="517">
        <f t="shared" si="91"/>
        <v>0</v>
      </c>
      <c r="V262" s="529">
        <f t="shared" si="92"/>
        <v>0</v>
      </c>
    </row>
    <row r="263" spans="4:22" ht="14.5" x14ac:dyDescent="0.35">
      <c r="D263" s="532" t="s">
        <v>109</v>
      </c>
      <c r="E263" s="554" t="str">
        <f>'Financial Assets past due'!$C$9</f>
        <v>Shares and other variable yield securities and units in unit trusts</v>
      </c>
      <c r="F263" s="517" t="str">
        <f>'Financial Assets past due'!$F$93</f>
        <v>Past due but not impaired</v>
      </c>
      <c r="G263" s="519">
        <f>INDEX('Financial Assets past due'!$B$92:$C$111,MATCH('Direct validations'!E263,'Financial Assets past due'!$C$92:$C$111,0),1)</f>
        <v>1</v>
      </c>
      <c r="H263" s="519" t="str">
        <f>HLOOKUP(F263,'Financial Assets past due'!$B$93:$I$95,3,FALSE)</f>
        <v>V</v>
      </c>
      <c r="I263" s="520">
        <f>INDEX('Financial Assets past due'!$B$92:$I$111,MATCH('Direct validations'!G263,'Financial Assets past due'!$B$92:$B$111,0),MATCH('Direct validations'!H263,'Financial Assets past due'!$B$95:$I$95,0))</f>
        <v>0</v>
      </c>
      <c r="J263" s="520">
        <f>INDEX('Financial Assets past due'!$K$92:$R$111,MATCH('Direct validations'!G263,'Financial Assets past due'!$K$92:$K$111,0),MATCH('Direct validations'!H263,'Financial Assets past due'!$K$95:$R$95,0))</f>
        <v>0</v>
      </c>
      <c r="K263" s="528" t="s">
        <v>110</v>
      </c>
      <c r="L263" s="516" t="str">
        <f>'Age analysis of past due no imp'!$C$9</f>
        <v>Shares and other variable yield securities and units in unit trusts</v>
      </c>
      <c r="M263" s="516" t="str">
        <f>'Age analysis of past due no imp'!$I$89</f>
        <v>Total</v>
      </c>
      <c r="N263" s="516">
        <f>INDEX('Age analysis of past due no imp'!$B$88:$C$107,MATCH('Direct validations'!L263,'Age analysis of past due no imp'!$C$88:$C$107,0),1)</f>
        <v>1</v>
      </c>
      <c r="O263" s="516" t="str">
        <f>HLOOKUP(M263,'Age analysis of past due no imp'!$B$89:$I$91,3,FALSE)</f>
        <v>Y</v>
      </c>
      <c r="P263" s="520">
        <f>INDEX('Age analysis of past due no imp'!$B$88:$I$107,MATCH('Direct validations'!N263,'Age analysis of past due no imp'!$B$88:$B$107,0),MATCH('Direct validations'!O263,'Age analysis of past due no imp'!$B$91:$I$91,0))</f>
        <v>0</v>
      </c>
      <c r="Q263" s="520">
        <f>INDEX('Age analysis of past due no imp'!$K$88:$R$107,MATCH('Direct validations'!N263,'Age analysis of past due no imp'!$K$88:$K$107,0),MATCH('Direct validations'!O263,'Age analysis of past due no imp'!$K$91:$R$91,0))</f>
        <v>0</v>
      </c>
      <c r="R263" s="517" t="str">
        <f t="shared" si="89"/>
        <v>Pass</v>
      </c>
      <c r="S263" s="529" t="str">
        <f t="shared" si="90"/>
        <v>Pass</v>
      </c>
      <c r="T263" s="517" t="s">
        <v>16</v>
      </c>
      <c r="U263" s="517">
        <f t="shared" si="91"/>
        <v>0</v>
      </c>
      <c r="V263" s="529">
        <f t="shared" si="92"/>
        <v>0</v>
      </c>
    </row>
    <row r="264" spans="4:22" ht="14.5" x14ac:dyDescent="0.35">
      <c r="D264" s="532" t="s">
        <v>109</v>
      </c>
      <c r="E264" s="554" t="str">
        <f>'Financial Assets past due'!$C$9</f>
        <v>Shares and other variable yield securities and units in unit trusts</v>
      </c>
      <c r="F264" s="517" t="str">
        <f>'Financial Assets past due'!$F$115</f>
        <v>Past due but not impaired</v>
      </c>
      <c r="G264" s="519">
        <f>INDEX('Financial Assets past due'!$B$114:$C$133,MATCH('Direct validations'!E264,'Financial Assets past due'!$C$114:$C$133,0),1)</f>
        <v>1</v>
      </c>
      <c r="H264" s="519" t="str">
        <f>HLOOKUP(F264,'Financial Assets past due'!$B$115:$I$117,3,FALSE)</f>
        <v>AA</v>
      </c>
      <c r="I264" s="520">
        <f>INDEX('Financial Assets past due'!$B$114:$I$133,MATCH('Direct validations'!G264,'Financial Assets past due'!$B$114:$B$133,0),MATCH('Direct validations'!H264,'Financial Assets past due'!$B$117:$I$117,0))</f>
        <v>0</v>
      </c>
      <c r="J264" s="520">
        <f>INDEX('Financial Assets past due'!$K$114:$R$133,MATCH('Direct validations'!G264,'Financial Assets past due'!$K$114:$K$133,0),MATCH('Direct validations'!H264,'Financial Assets past due'!$K$117:$R$117,0))</f>
        <v>0</v>
      </c>
      <c r="K264" s="528" t="s">
        <v>110</v>
      </c>
      <c r="L264" s="516" t="str">
        <f>'Age analysis of past due no imp'!$C$9</f>
        <v>Shares and other variable yield securities and units in unit trusts</v>
      </c>
      <c r="M264" s="516" t="str">
        <f>'Age analysis of past due no imp'!$I$110</f>
        <v>Total</v>
      </c>
      <c r="N264" s="516">
        <f>INDEX('Age analysis of past due no imp'!$B$109:$C$128,MATCH('Direct validations'!L264,'Age analysis of past due no imp'!$C$109:$C$128,0),1)</f>
        <v>1</v>
      </c>
      <c r="O264" s="516" t="str">
        <f>HLOOKUP(M264,'Age analysis of past due no imp'!$B$110:$I$112,3,FALSE)</f>
        <v>AD</v>
      </c>
      <c r="P264" s="520">
        <f>INDEX('Age analysis of past due no imp'!$B$109:$I$128,MATCH('Direct validations'!N264,'Age analysis of past due no imp'!$B$109:$B$128,0),MATCH('Direct validations'!O264,'Age analysis of past due no imp'!$B$112:$I$112,0))</f>
        <v>0</v>
      </c>
      <c r="Q264" s="520">
        <f>INDEX('Age analysis of past due no imp'!$K$109:$R$128,MATCH('Direct validations'!N264,'Age analysis of past due no imp'!$K$109:$K$128,0),MATCH('Direct validations'!O264,'Age analysis of past due no imp'!$K$112:$R$112,0))</f>
        <v>0</v>
      </c>
      <c r="R264" s="517" t="str">
        <f t="shared" si="89"/>
        <v>Pass</v>
      </c>
      <c r="S264" s="529" t="str">
        <f t="shared" si="90"/>
        <v>Pass</v>
      </c>
      <c r="T264" s="517" t="s">
        <v>16</v>
      </c>
      <c r="U264" s="517">
        <f t="shared" si="91"/>
        <v>0</v>
      </c>
      <c r="V264" s="529">
        <f t="shared" si="92"/>
        <v>0</v>
      </c>
    </row>
    <row r="265" spans="4:22" ht="14.5" x14ac:dyDescent="0.35">
      <c r="D265" s="532" t="s">
        <v>109</v>
      </c>
      <c r="E265" s="554" t="str">
        <f>'Financial Assets past due'!$C$9</f>
        <v>Shares and other variable yield securities and units in unit trusts</v>
      </c>
      <c r="F265" s="517" t="str">
        <f>'Financial Assets past due'!$F$137</f>
        <v>Past due but not impaired</v>
      </c>
      <c r="G265" s="519">
        <f>INDEX('Financial Assets past due'!$B$136:$C$155,MATCH('Direct validations'!E265,'Financial Assets past due'!$C$136:$C$155,0),1)</f>
        <v>1</v>
      </c>
      <c r="H265" s="519" t="str">
        <f>HLOOKUP(F265,'Financial Assets past due'!$B$137:$I$139,3,FALSE)</f>
        <v>AF</v>
      </c>
      <c r="I265" s="520">
        <f>INDEX('Financial Assets past due'!$B$136:$I$155,MATCH('Direct validations'!G265,'Financial Assets past due'!$B$136:$B$155,0),MATCH('Direct validations'!H265,'Financial Assets past due'!$B$139:$I$139,0))</f>
        <v>0</v>
      </c>
      <c r="J265" s="520">
        <f>INDEX('Financial Assets past due'!$K$136:$R$155,MATCH('Direct validations'!G265,'Financial Assets past due'!$K$136:$K$155,0),MATCH('Direct validations'!H265,'Financial Assets past due'!$K$139:$R$139,0))</f>
        <v>0</v>
      </c>
      <c r="K265" s="528" t="s">
        <v>110</v>
      </c>
      <c r="L265" s="516" t="str">
        <f>'Age analysis of past due no imp'!$C$9</f>
        <v>Shares and other variable yield securities and units in unit trusts</v>
      </c>
      <c r="M265" s="516" t="str">
        <f>'Age analysis of past due no imp'!$I$131</f>
        <v>Total</v>
      </c>
      <c r="N265" s="516">
        <f>INDEX('Age analysis of past due no imp'!$B$130:$C$149,MATCH('Direct validations'!L265,'Age analysis of past due no imp'!$C$130:$C$149,0),1)</f>
        <v>1</v>
      </c>
      <c r="O265" s="516" t="str">
        <f>HLOOKUP(M265,'Age analysis of past due no imp'!$B$131:$I$133,3,FALSE)</f>
        <v>AI</v>
      </c>
      <c r="P265" s="520">
        <f>INDEX('Age analysis of past due no imp'!$B$130:$I$149,MATCH('Direct validations'!N265,'Age analysis of past due no imp'!$B$130:$B$149,0),MATCH('Direct validations'!O265,'Age analysis of past due no imp'!$B$133:$I$133,0))</f>
        <v>0</v>
      </c>
      <c r="Q265" s="520">
        <f>INDEX('Age analysis of past due no imp'!$K$130:$R$149,MATCH('Direct validations'!N265,'Age analysis of past due no imp'!$K$130:$K$149,0),MATCH('Direct validations'!O265,'Age analysis of past due no imp'!$K$133:$R$133,0))</f>
        <v>0</v>
      </c>
      <c r="R265" s="517" t="str">
        <f t="shared" si="89"/>
        <v>Pass</v>
      </c>
      <c r="S265" s="529" t="str">
        <f t="shared" si="90"/>
        <v>Pass</v>
      </c>
      <c r="T265" s="517" t="s">
        <v>16</v>
      </c>
      <c r="U265" s="517">
        <f t="shared" si="91"/>
        <v>0</v>
      </c>
      <c r="V265" s="529">
        <f t="shared" si="92"/>
        <v>0</v>
      </c>
    </row>
    <row r="266" spans="4:22" ht="14.5" x14ac:dyDescent="0.35">
      <c r="D266" s="532" t="s">
        <v>109</v>
      </c>
      <c r="E266" s="554" t="str">
        <f>'Financial Assets past due'!$C$9</f>
        <v>Shares and other variable yield securities and units in unit trusts</v>
      </c>
      <c r="F266" s="517" t="str">
        <f>'Financial Assets past due'!$F$159</f>
        <v>Past due but not impaired</v>
      </c>
      <c r="G266" s="519">
        <f>INDEX('Financial Assets past due'!$B$158:$C$177,MATCH('Direct validations'!E266,'Financial Assets past due'!$C$158:$C$177,0),1)</f>
        <v>1</v>
      </c>
      <c r="H266" s="519" t="str">
        <f>HLOOKUP(F266,'Financial Assets past due'!$B$159:$I$161,3,FALSE)</f>
        <v>AK</v>
      </c>
      <c r="I266" s="520">
        <f>INDEX('Financial Assets past due'!$B$158:$I$177,MATCH('Direct validations'!G266,'Financial Assets past due'!$B$158:$B$177,0),MATCH('Direct validations'!H266,'Financial Assets past due'!$B$161:$I$161,0))</f>
        <v>0</v>
      </c>
      <c r="J266" s="520">
        <f>INDEX('Financial Assets past due'!$K$158:$R$177,MATCH('Direct validations'!G266,'Financial Assets past due'!$K$158:$K$177,0),MATCH('Direct validations'!H266,'Financial Assets past due'!$K$161:$R$161,0))</f>
        <v>0</v>
      </c>
      <c r="K266" s="528" t="s">
        <v>110</v>
      </c>
      <c r="L266" s="516" t="str">
        <f>'Age analysis of past due no imp'!$C$9</f>
        <v>Shares and other variable yield securities and units in unit trusts</v>
      </c>
      <c r="M266" s="516" t="str">
        <f>'Age analysis of past due no imp'!$I$152</f>
        <v>Total</v>
      </c>
      <c r="N266" s="516">
        <f>INDEX('Age analysis of past due no imp'!$B$151:$C$170,MATCH('Direct validations'!L266,'Age analysis of past due no imp'!$C$151:$C$170,0),1)</f>
        <v>1</v>
      </c>
      <c r="O266" s="516" t="str">
        <f>HLOOKUP(M266,'Age analysis of past due no imp'!$B$152:$I$154,3,FALSE)</f>
        <v>AN</v>
      </c>
      <c r="P266" s="520">
        <f>INDEX('Age analysis of past due no imp'!$B$151:$I$170,MATCH('Direct validations'!N266,'Age analysis of past due no imp'!$B$151:$B$170,0),MATCH('Direct validations'!O266,'Age analysis of past due no imp'!$B$154:$I$154,0))</f>
        <v>0</v>
      </c>
      <c r="Q266" s="520">
        <f>INDEX('Age analysis of past due no imp'!$K$151:$R$170,MATCH('Direct validations'!N266,'Age analysis of past due no imp'!$K$151:$K$170,0),MATCH('Direct validations'!O266,'Age analysis of past due no imp'!$K$154:$R$154,0))</f>
        <v>0</v>
      </c>
      <c r="R266" s="517" t="str">
        <f t="shared" si="89"/>
        <v>Pass</v>
      </c>
      <c r="S266" s="529" t="str">
        <f t="shared" si="90"/>
        <v>Pass</v>
      </c>
      <c r="T266" s="517" t="s">
        <v>16</v>
      </c>
      <c r="U266" s="517">
        <f t="shared" si="91"/>
        <v>0</v>
      </c>
      <c r="V266" s="529">
        <f t="shared" si="92"/>
        <v>0</v>
      </c>
    </row>
    <row r="267" spans="4:22" x14ac:dyDescent="0.3">
      <c r="D267" s="525"/>
      <c r="I267" s="520"/>
      <c r="J267" s="520"/>
      <c r="P267" s="520"/>
      <c r="Q267" s="520"/>
      <c r="R267" s="517"/>
      <c r="S267" s="529"/>
      <c r="U267" s="517"/>
      <c r="V267" s="529"/>
    </row>
    <row r="268" spans="4:22" ht="14.5" x14ac:dyDescent="0.35">
      <c r="D268" s="532" t="s">
        <v>109</v>
      </c>
      <c r="E268" s="517" t="str">
        <f>'Financial Assets past due'!$C$10</f>
        <v>Debt securities and other fixed income securities</v>
      </c>
      <c r="F268" s="517" t="str">
        <f>'Financial Assets past due'!$F$5</f>
        <v>Past due but not impaired</v>
      </c>
      <c r="G268" s="519">
        <f>INDEX('Financial Assets past due'!$B$4:$C$23,MATCH('Direct validations'!E268,'Financial Assets past due'!$C$4:$C$23,0),1)</f>
        <v>2</v>
      </c>
      <c r="H268" s="519" t="str">
        <f>HLOOKUP(F268,'Financial Assets past due'!$B$5:$I$7,3,FALSE)</f>
        <v>B</v>
      </c>
      <c r="I268" s="520">
        <f>INDEX('Financial Assets past due'!$B$4:$I$23,MATCH('Direct validations'!G268,'Financial Assets past due'!$B$4:$B$23,0),MATCH('Direct validations'!H268,'Financial Assets past due'!$B$7:$I$7,0))</f>
        <v>0</v>
      </c>
      <c r="J268" s="520">
        <f>INDEX('Financial Assets past due'!$K$4:R$23,MATCH('Direct validations'!G268,'Financial Assets past due'!$K$4:$K$23,0),MATCH('Direct validations'!H268,'Financial Assets past due'!$K$7:$R$7,0))</f>
        <v>0</v>
      </c>
      <c r="K268" s="528" t="s">
        <v>110</v>
      </c>
      <c r="L268" s="516" t="str">
        <f>'Age analysis of past due no imp'!$C$10</f>
        <v>Debt securities and other fixed income securities</v>
      </c>
      <c r="M268" s="516" t="str">
        <f>'Age analysis of past due no imp'!$I$5</f>
        <v>Total</v>
      </c>
      <c r="N268" s="516">
        <f>INDEX('Age analysis of past due no imp'!$B$4:$C$23,MATCH('Direct validations'!L268,'Age analysis of past due no imp'!$C$4:$C$23,0),1)</f>
        <v>2</v>
      </c>
      <c r="O268" s="516" t="str">
        <f>HLOOKUP(M268,'Age analysis of past due no imp'!$B$5:$I$7,3,FALSE)</f>
        <v>E</v>
      </c>
      <c r="P268" s="520">
        <f>INDEX('Age analysis of past due no imp'!$B$4:$I$23,MATCH('Direct validations'!N268,'Age analysis of past due no imp'!$B$4:$B$23,0),MATCH('Direct validations'!O268,'Age analysis of past due no imp'!$B$7:$I$7,0))</f>
        <v>0</v>
      </c>
      <c r="Q268" s="520">
        <f>INDEX('Age analysis of past due no imp'!$K$4:$R$23,MATCH('Direct validations'!N268,'Age analysis of past due no imp'!$K$4:$K$23,0),MATCH('Direct validations'!O268,'Age analysis of past due no imp'!$K$7:$R$7,0))</f>
        <v>0</v>
      </c>
      <c r="R268" s="517" t="str">
        <f t="shared" ref="R268:R275" si="93">IF($T268="No",IF(I268=P268,"Pass","Fail"),IF(I268+P268=0,"Pass","Fail"))</f>
        <v>Pass</v>
      </c>
      <c r="S268" s="529" t="str">
        <f t="shared" ref="S268:S275" si="94">IF($T268="No",IF(J268=Q268,"Pass","Fail"),IF(J268+Q268=0,"Pass","Fail"))</f>
        <v>Pass</v>
      </c>
      <c r="T268" s="517" t="s">
        <v>16</v>
      </c>
      <c r="U268" s="517">
        <f t="shared" ref="U268:V275" si="95">IF(R268="Pass",0,1)</f>
        <v>0</v>
      </c>
      <c r="V268" s="529">
        <f t="shared" si="95"/>
        <v>0</v>
      </c>
    </row>
    <row r="269" spans="4:22" ht="14.5" x14ac:dyDescent="0.35">
      <c r="D269" s="532" t="s">
        <v>109</v>
      </c>
      <c r="E269" s="517" t="str">
        <f>'Financial Assets past due'!$C$32</f>
        <v>Debt securities and other fixed income securities</v>
      </c>
      <c r="F269" s="517" t="str">
        <f>'Financial Assets past due'!$F$27</f>
        <v>Past due but not impaired</v>
      </c>
      <c r="G269" s="519">
        <f>INDEX('Financial Assets past due'!$B$26:$C$45,MATCH('Direct validations'!E269,'Financial Assets past due'!$C$26:$C$45,0),1)</f>
        <v>2</v>
      </c>
      <c r="H269" s="519" t="str">
        <f>HLOOKUP(F269,'Financial Assets past due'!$B$27:$I$29,3,FALSE)</f>
        <v>G</v>
      </c>
      <c r="I269" s="520">
        <f>INDEX('Financial Assets past due'!$B$26:$I$45,MATCH('Direct validations'!G269,'Financial Assets past due'!$B$26:$B$45,0),MATCH('Direct validations'!H269,'Financial Assets past due'!$B$29:$I$29,0))</f>
        <v>0</v>
      </c>
      <c r="J269" s="520">
        <f>INDEX('Financial Assets past due'!$K$26:$R$45,MATCH('Direct validations'!G269,'Financial Assets past due'!$K$26:$K$45,0),MATCH('Direct validations'!H269,'Financial Assets past due'!$K$29:$R$29,0))</f>
        <v>0</v>
      </c>
      <c r="K269" s="528" t="s">
        <v>110</v>
      </c>
      <c r="L269" s="516" t="str">
        <f>'Age analysis of past due no imp'!$C$31</f>
        <v>Debt securities and other fixed income securities</v>
      </c>
      <c r="M269" s="516" t="str">
        <f>'Age analysis of past due no imp'!$I$26</f>
        <v>Total</v>
      </c>
      <c r="N269" s="516">
        <f>INDEX('Age analysis of past due no imp'!$B$25:$C$44,MATCH('Direct validations'!L269,'Age analysis of past due no imp'!$C$25:$C$44,0),1)</f>
        <v>2</v>
      </c>
      <c r="O269" s="516" t="str">
        <f>HLOOKUP(M269,'Age analysis of past due no imp'!$B$26:$I$28,3,FALSE)</f>
        <v>J</v>
      </c>
      <c r="P269" s="520">
        <f>INDEX('Age analysis of past due no imp'!$B$25:$I$44,MATCH('Direct validations'!N269,'Age analysis of past due no imp'!$B$25:$B$44,0),MATCH('Direct validations'!O269,'Age analysis of past due no imp'!$B$28:$I$28,0))</f>
        <v>0</v>
      </c>
      <c r="Q269" s="520">
        <f>INDEX('Age analysis of past due no imp'!$K$25:$R$44,MATCH('Direct validations'!N269,'Age analysis of past due no imp'!$K$25:$K$44,0),MATCH('Direct validations'!O269,'Age analysis of past due no imp'!$K$28:$R$28,0))</f>
        <v>0</v>
      </c>
      <c r="R269" s="517" t="str">
        <f t="shared" si="93"/>
        <v>Pass</v>
      </c>
      <c r="S269" s="529" t="str">
        <f t="shared" si="94"/>
        <v>Pass</v>
      </c>
      <c r="T269" s="517" t="s">
        <v>16</v>
      </c>
      <c r="U269" s="517">
        <f t="shared" si="95"/>
        <v>0</v>
      </c>
      <c r="V269" s="529">
        <f t="shared" si="95"/>
        <v>0</v>
      </c>
    </row>
    <row r="270" spans="4:22" ht="14.5" x14ac:dyDescent="0.35">
      <c r="D270" s="532" t="s">
        <v>109</v>
      </c>
      <c r="E270" s="517" t="str">
        <f>'Financial Assets past due'!$C$54</f>
        <v>Debt securities and other fixed income securities</v>
      </c>
      <c r="F270" s="517" t="str">
        <f>'Financial Assets past due'!$F$49</f>
        <v>Past due but not impaired</v>
      </c>
      <c r="G270" s="519">
        <f>INDEX('Financial Assets past due'!$B$48:$C$67,MATCH('Direct validations'!E270,'Financial Assets past due'!$C$48:$C$67,0),1)</f>
        <v>2</v>
      </c>
      <c r="H270" s="519" t="str">
        <f>HLOOKUP(F270,'Financial Assets past due'!$B$49:$I$51,3,FALSE)</f>
        <v>L</v>
      </c>
      <c r="I270" s="520">
        <f>INDEX('Financial Assets past due'!$B$48:$I$67,MATCH('Direct validations'!G270,'Financial Assets past due'!$B$48:$B$67,0),MATCH('Direct validations'!H270,'Financial Assets past due'!$B$51:$I$51,0))</f>
        <v>0</v>
      </c>
      <c r="J270" s="520">
        <f>INDEX('Financial Assets past due'!$K$48:$R$67,MATCH('Direct validations'!G270,'Financial Assets past due'!$K$48:$K$67,0),MATCH('Direct validations'!H270,'Financial Assets past due'!$K$51:$R$51,0))</f>
        <v>0</v>
      </c>
      <c r="K270" s="528" t="s">
        <v>110</v>
      </c>
      <c r="L270" s="516" t="str">
        <f>'Age analysis of past due no imp'!$C$52</f>
        <v>Debt securities and other fixed income securities</v>
      </c>
      <c r="M270" s="516" t="str">
        <f>'Age analysis of past due no imp'!$I$47</f>
        <v>Total</v>
      </c>
      <c r="N270" s="516">
        <f>INDEX('Age analysis of past due no imp'!$B$46:$C$65,MATCH('Direct validations'!L270,'Age analysis of past due no imp'!$C$46:$C$65,0),1)</f>
        <v>2</v>
      </c>
      <c r="O270" s="516" t="str">
        <f>HLOOKUP(M270,'Age analysis of past due no imp'!$B$47:$I$49,3,FALSE)</f>
        <v>O</v>
      </c>
      <c r="P270" s="520">
        <f>INDEX('Age analysis of past due no imp'!$B$46:$I$65,MATCH('Direct validations'!N270,'Age analysis of past due no imp'!$B$46:$B$65,0),MATCH('Direct validations'!O270,'Age analysis of past due no imp'!$B$49:$I$49,0))</f>
        <v>0</v>
      </c>
      <c r="Q270" s="520">
        <f>INDEX('Age analysis of past due no imp'!$K$46:$R$65,MATCH('Direct validations'!N270,'Age analysis of past due no imp'!$K$46:$K$65,0),MATCH('Direct validations'!O270,'Age analysis of past due no imp'!$K$49:$R$49,0))</f>
        <v>0</v>
      </c>
      <c r="R270" s="517" t="str">
        <f t="shared" si="93"/>
        <v>Pass</v>
      </c>
      <c r="S270" s="529" t="str">
        <f t="shared" si="94"/>
        <v>Pass</v>
      </c>
      <c r="T270" s="517" t="s">
        <v>16</v>
      </c>
      <c r="U270" s="517">
        <f t="shared" si="95"/>
        <v>0</v>
      </c>
      <c r="V270" s="529">
        <f t="shared" si="95"/>
        <v>0</v>
      </c>
    </row>
    <row r="271" spans="4:22" ht="14.5" x14ac:dyDescent="0.35">
      <c r="D271" s="532" t="s">
        <v>109</v>
      </c>
      <c r="E271" s="517" t="str">
        <f>'Financial Assets past due'!$C$76</f>
        <v>Debt securities and other fixed income securities</v>
      </c>
      <c r="F271" s="517" t="str">
        <f>'Financial Assets past due'!$F$71</f>
        <v>Past due but not impaired</v>
      </c>
      <c r="G271" s="519">
        <f>INDEX('Financial Assets past due'!$B$70:$C$89,MATCH('Direct validations'!E271,'Financial Assets past due'!$C$70:$C$89,0),1)</f>
        <v>2</v>
      </c>
      <c r="H271" s="519" t="str">
        <f>HLOOKUP(F271,'Financial Assets past due'!$B$71:$I$73,3,FALSE)</f>
        <v>Q</v>
      </c>
      <c r="I271" s="520">
        <f>INDEX('Financial Assets past due'!$B$70:$I$89,MATCH('Direct validations'!G271,'Financial Assets past due'!$B$70:$B$89,0),MATCH('Direct validations'!H271,'Financial Assets past due'!$B$73:$I$73,0))</f>
        <v>0</v>
      </c>
      <c r="J271" s="520">
        <f>INDEX('Financial Assets past due'!$K$70:$R$89,MATCH('Direct validations'!G271,'Financial Assets past due'!$K$70:$K$89,0),MATCH('Direct validations'!H271,'Financial Assets past due'!$K$73:$R$73,0))</f>
        <v>0</v>
      </c>
      <c r="K271" s="528" t="s">
        <v>110</v>
      </c>
      <c r="L271" s="516" t="str">
        <f>'Age analysis of past due no imp'!$C$73</f>
        <v>Debt securities and other fixed income securities</v>
      </c>
      <c r="M271" s="516" t="str">
        <f>'Age analysis of past due no imp'!$I$68</f>
        <v>Total</v>
      </c>
      <c r="N271" s="516">
        <f>INDEX('Age analysis of past due no imp'!$B$67:$C$86,MATCH('Direct validations'!L271,'Age analysis of past due no imp'!$C$67:$C$86,0),1)</f>
        <v>2</v>
      </c>
      <c r="O271" s="516" t="str">
        <f>HLOOKUP(M271,'Age analysis of past due no imp'!$B$68:$I$70,3,FALSE)</f>
        <v>T</v>
      </c>
      <c r="P271" s="520">
        <f>INDEX('Age analysis of past due no imp'!$B$67:$I$86,MATCH('Direct validations'!N271,'Age analysis of past due no imp'!$B$67:$B$86,0),MATCH('Direct validations'!O271,'Age analysis of past due no imp'!$B$70:$I$70,0))</f>
        <v>0</v>
      </c>
      <c r="Q271" s="520">
        <f>INDEX('Age analysis of past due no imp'!$K$67:$R$86,MATCH('Direct validations'!N271,'Age analysis of past due no imp'!$K$67:$K$86,0),MATCH('Direct validations'!O271,'Age analysis of past due no imp'!$K$70:$R$70,0))</f>
        <v>0</v>
      </c>
      <c r="R271" s="517" t="str">
        <f t="shared" si="93"/>
        <v>Pass</v>
      </c>
      <c r="S271" s="529" t="str">
        <f t="shared" si="94"/>
        <v>Pass</v>
      </c>
      <c r="T271" s="517" t="s">
        <v>16</v>
      </c>
      <c r="U271" s="517">
        <f t="shared" si="95"/>
        <v>0</v>
      </c>
      <c r="V271" s="529">
        <f t="shared" si="95"/>
        <v>0</v>
      </c>
    </row>
    <row r="272" spans="4:22" ht="14.5" x14ac:dyDescent="0.35">
      <c r="D272" s="532" t="s">
        <v>109</v>
      </c>
      <c r="E272" s="517" t="str">
        <f>'Financial Assets past due'!$C$98</f>
        <v>Debt securities and other fixed income securities</v>
      </c>
      <c r="F272" s="517" t="str">
        <f>'Financial Assets past due'!$F$93</f>
        <v>Past due but not impaired</v>
      </c>
      <c r="G272" s="519">
        <f>INDEX('Financial Assets past due'!$B$92:$C$111,MATCH('Direct validations'!E272,'Financial Assets past due'!$C$92:$C$111,0),1)</f>
        <v>2</v>
      </c>
      <c r="H272" s="519" t="str">
        <f>HLOOKUP(F272,'Financial Assets past due'!$B$93:$I$95,3,FALSE)</f>
        <v>V</v>
      </c>
      <c r="I272" s="520">
        <f>INDEX('Financial Assets past due'!$B$92:$I$111,MATCH('Direct validations'!G272,'Financial Assets past due'!$B$92:$B$111,0),MATCH('Direct validations'!H272,'Financial Assets past due'!$B$95:$I$95,0))</f>
        <v>0</v>
      </c>
      <c r="J272" s="520">
        <f>INDEX('Financial Assets past due'!$K$92:$R$111,MATCH('Direct validations'!G272,'Financial Assets past due'!$K$92:$K$111,0),MATCH('Direct validations'!H272,'Financial Assets past due'!$K$95:$R$95,0))</f>
        <v>0</v>
      </c>
      <c r="K272" s="528" t="s">
        <v>110</v>
      </c>
      <c r="L272" s="516" t="str">
        <f>'Age analysis of past due no imp'!$C$94</f>
        <v>Debt securities and other fixed income securities</v>
      </c>
      <c r="M272" s="516" t="str">
        <f>'Age analysis of past due no imp'!$I$89</f>
        <v>Total</v>
      </c>
      <c r="N272" s="516">
        <f>INDEX('Age analysis of past due no imp'!$B$88:$C$107,MATCH('Direct validations'!L272,'Age analysis of past due no imp'!$C$88:$C$107,0),1)</f>
        <v>2</v>
      </c>
      <c r="O272" s="516" t="str">
        <f>HLOOKUP(M272,'Age analysis of past due no imp'!$B$89:$I$91,3,FALSE)</f>
        <v>Y</v>
      </c>
      <c r="P272" s="520">
        <f>INDEX('Age analysis of past due no imp'!$B$88:$I$107,MATCH('Direct validations'!N272,'Age analysis of past due no imp'!$B$88:$B$107,0),MATCH('Direct validations'!O272,'Age analysis of past due no imp'!$B$91:$I$91,0))</f>
        <v>0</v>
      </c>
      <c r="Q272" s="520">
        <f>INDEX('Age analysis of past due no imp'!$K$88:$R$107,MATCH('Direct validations'!N272,'Age analysis of past due no imp'!$K$88:$K$107,0),MATCH('Direct validations'!O272,'Age analysis of past due no imp'!$K$91:$R$91,0))</f>
        <v>0</v>
      </c>
      <c r="R272" s="517" t="str">
        <f t="shared" si="93"/>
        <v>Pass</v>
      </c>
      <c r="S272" s="529" t="str">
        <f t="shared" si="94"/>
        <v>Pass</v>
      </c>
      <c r="T272" s="517" t="s">
        <v>16</v>
      </c>
      <c r="U272" s="517">
        <f t="shared" si="95"/>
        <v>0</v>
      </c>
      <c r="V272" s="529">
        <f t="shared" si="95"/>
        <v>0</v>
      </c>
    </row>
    <row r="273" spans="4:22" ht="14.5" x14ac:dyDescent="0.35">
      <c r="D273" s="532" t="s">
        <v>109</v>
      </c>
      <c r="E273" s="517" t="str">
        <f>'Financial Assets past due'!$C$120</f>
        <v>Debt securities and other fixed income securities</v>
      </c>
      <c r="F273" s="517" t="str">
        <f>'Financial Assets past due'!$F$115</f>
        <v>Past due but not impaired</v>
      </c>
      <c r="G273" s="519">
        <f>INDEX('Financial Assets past due'!$B$114:$C$133,MATCH('Direct validations'!E273,'Financial Assets past due'!$C$114:$C$133,0),1)</f>
        <v>2</v>
      </c>
      <c r="H273" s="519" t="str">
        <f>HLOOKUP(F273,'Financial Assets past due'!$B$115:$I$117,3,FALSE)</f>
        <v>AA</v>
      </c>
      <c r="I273" s="520">
        <f>INDEX('Financial Assets past due'!$B$114:$I$133,MATCH('Direct validations'!G273,'Financial Assets past due'!$B$114:$B$133,0),MATCH('Direct validations'!H273,'Financial Assets past due'!$B$117:$I$117,0))</f>
        <v>0</v>
      </c>
      <c r="J273" s="520">
        <f>INDEX('Financial Assets past due'!$K$114:$R$133,MATCH('Direct validations'!G273,'Financial Assets past due'!$K$114:$K$133,0),MATCH('Direct validations'!H273,'Financial Assets past due'!$K$117:$R$117,0))</f>
        <v>0</v>
      </c>
      <c r="K273" s="528" t="s">
        <v>110</v>
      </c>
      <c r="L273" s="516" t="str">
        <f>'Age analysis of past due no imp'!$C$115</f>
        <v>Debt securities and other fixed income securities</v>
      </c>
      <c r="M273" s="516" t="str">
        <f>'Age analysis of past due no imp'!$I$110</f>
        <v>Total</v>
      </c>
      <c r="N273" s="516">
        <f>INDEX('Age analysis of past due no imp'!$B$109:$C$128,MATCH('Direct validations'!L273,'Age analysis of past due no imp'!$C$109:$C$128,0),1)</f>
        <v>2</v>
      </c>
      <c r="O273" s="516" t="str">
        <f>HLOOKUP(M273,'Age analysis of past due no imp'!$B$110:$I$112,3,FALSE)</f>
        <v>AD</v>
      </c>
      <c r="P273" s="520">
        <f>INDEX('Age analysis of past due no imp'!$B$109:$I$128,MATCH('Direct validations'!N273,'Age analysis of past due no imp'!$B$109:$B$128,0),MATCH('Direct validations'!O273,'Age analysis of past due no imp'!$B$112:$I$112,0))</f>
        <v>0</v>
      </c>
      <c r="Q273" s="520">
        <f>INDEX('Age analysis of past due no imp'!$K$109:$R$128,MATCH('Direct validations'!N273,'Age analysis of past due no imp'!$K$109:$K$128,0),MATCH('Direct validations'!O273,'Age analysis of past due no imp'!$K$112:$R$112,0))</f>
        <v>0</v>
      </c>
      <c r="R273" s="517" t="str">
        <f t="shared" si="93"/>
        <v>Pass</v>
      </c>
      <c r="S273" s="529" t="str">
        <f t="shared" si="94"/>
        <v>Pass</v>
      </c>
      <c r="T273" s="517" t="s">
        <v>16</v>
      </c>
      <c r="U273" s="517">
        <f t="shared" si="95"/>
        <v>0</v>
      </c>
      <c r="V273" s="529">
        <f t="shared" si="95"/>
        <v>0</v>
      </c>
    </row>
    <row r="274" spans="4:22" ht="14.5" x14ac:dyDescent="0.35">
      <c r="D274" s="532" t="s">
        <v>109</v>
      </c>
      <c r="E274" s="517" t="str">
        <f>'Financial Assets past due'!$C$142</f>
        <v>Debt securities and other fixed income securities</v>
      </c>
      <c r="F274" s="517" t="str">
        <f>'Financial Assets past due'!$F$137</f>
        <v>Past due but not impaired</v>
      </c>
      <c r="G274" s="519">
        <f>INDEX('Financial Assets past due'!$B$136:$C$155,MATCH('Direct validations'!E274,'Financial Assets past due'!$C$136:$C$155,0),1)</f>
        <v>2</v>
      </c>
      <c r="H274" s="519" t="str">
        <f>HLOOKUP(F274,'Financial Assets past due'!$B$137:$I$139,3,FALSE)</f>
        <v>AF</v>
      </c>
      <c r="I274" s="520">
        <f>INDEX('Financial Assets past due'!$B$136:$I$155,MATCH('Direct validations'!G274,'Financial Assets past due'!$B$136:$B$155,0),MATCH('Direct validations'!H274,'Financial Assets past due'!$B$139:$I$139,0))</f>
        <v>0</v>
      </c>
      <c r="J274" s="520">
        <f>INDEX('Financial Assets past due'!$K$136:$R$155,MATCH('Direct validations'!G274,'Financial Assets past due'!$K$136:$K$155,0),MATCH('Direct validations'!H274,'Financial Assets past due'!$K$139:$R$139,0))</f>
        <v>0</v>
      </c>
      <c r="K274" s="528" t="s">
        <v>110</v>
      </c>
      <c r="L274" s="516" t="str">
        <f>'Age analysis of past due no imp'!$C$136</f>
        <v>Debt securities and other fixed income securities</v>
      </c>
      <c r="M274" s="516" t="str">
        <f>'Age analysis of past due no imp'!$I$131</f>
        <v>Total</v>
      </c>
      <c r="N274" s="516">
        <f>INDEX('Age analysis of past due no imp'!$B$130:$C$149,MATCH('Direct validations'!L274,'Age analysis of past due no imp'!$C$130:$C$149,0),1)</f>
        <v>2</v>
      </c>
      <c r="O274" s="516" t="str">
        <f>HLOOKUP(M274,'Age analysis of past due no imp'!$B$131:$I$133,3,FALSE)</f>
        <v>AI</v>
      </c>
      <c r="P274" s="520">
        <f>INDEX('Age analysis of past due no imp'!$B$130:$I$149,MATCH('Direct validations'!N274,'Age analysis of past due no imp'!$B$130:$B$149,0),MATCH('Direct validations'!O274,'Age analysis of past due no imp'!$B$133:$I$133,0))</f>
        <v>0</v>
      </c>
      <c r="Q274" s="520">
        <f>INDEX('Age analysis of past due no imp'!$K$130:$R$149,MATCH('Direct validations'!N274,'Age analysis of past due no imp'!$K$130:$K$149,0),MATCH('Direct validations'!O274,'Age analysis of past due no imp'!$K$133:$R$133,0))</f>
        <v>0</v>
      </c>
      <c r="R274" s="517" t="str">
        <f t="shared" si="93"/>
        <v>Pass</v>
      </c>
      <c r="S274" s="529" t="str">
        <f t="shared" si="94"/>
        <v>Pass</v>
      </c>
      <c r="T274" s="517" t="s">
        <v>16</v>
      </c>
      <c r="U274" s="517">
        <f t="shared" si="95"/>
        <v>0</v>
      </c>
      <c r="V274" s="529">
        <f t="shared" si="95"/>
        <v>0</v>
      </c>
    </row>
    <row r="275" spans="4:22" ht="14.5" x14ac:dyDescent="0.35">
      <c r="D275" s="532" t="s">
        <v>109</v>
      </c>
      <c r="E275" s="517" t="str">
        <f>'Financial Assets past due'!$C$164</f>
        <v>Debt securities and other fixed income securities</v>
      </c>
      <c r="F275" s="517" t="str">
        <f>'Financial Assets past due'!$F$159</f>
        <v>Past due but not impaired</v>
      </c>
      <c r="G275" s="519">
        <f>INDEX('Financial Assets past due'!$B$158:$C$177,MATCH('Direct validations'!E275,'Financial Assets past due'!$C$158:$C$177,0),1)</f>
        <v>2</v>
      </c>
      <c r="H275" s="519" t="str">
        <f>HLOOKUP(F275,'Financial Assets past due'!$B$159:$I$161,3,FALSE)</f>
        <v>AK</v>
      </c>
      <c r="I275" s="520">
        <f>INDEX('Financial Assets past due'!$B$158:$I$177,MATCH('Direct validations'!G275,'Financial Assets past due'!$B$158:$B$177,0),MATCH('Direct validations'!H275,'Financial Assets past due'!$B$161:$I$161,0))</f>
        <v>0</v>
      </c>
      <c r="J275" s="520">
        <f>INDEX('Financial Assets past due'!$K$158:$R$177,MATCH('Direct validations'!G275,'Financial Assets past due'!$K$158:$K$177,0),MATCH('Direct validations'!H275,'Financial Assets past due'!$K$161:$R$161,0))</f>
        <v>0</v>
      </c>
      <c r="K275" s="528" t="s">
        <v>110</v>
      </c>
      <c r="L275" s="516" t="str">
        <f>'Age analysis of past due no imp'!$C$157</f>
        <v>Debt securities and other fixed income securities</v>
      </c>
      <c r="M275" s="516" t="str">
        <f>'Age analysis of past due no imp'!$I$152</f>
        <v>Total</v>
      </c>
      <c r="N275" s="516">
        <f>INDEX('Age analysis of past due no imp'!$B$151:$C$170,MATCH('Direct validations'!L275,'Age analysis of past due no imp'!$C$151:$C$170,0),1)</f>
        <v>2</v>
      </c>
      <c r="O275" s="516" t="str">
        <f>HLOOKUP(M275,'Age analysis of past due no imp'!$B$152:$I$154,3,FALSE)</f>
        <v>AN</v>
      </c>
      <c r="P275" s="520">
        <f>INDEX('Age analysis of past due no imp'!$B$151:$I$170,MATCH('Direct validations'!N275,'Age analysis of past due no imp'!$B$151:$B$170,0),MATCH('Direct validations'!O275,'Age analysis of past due no imp'!$B$154:$I$154,0))</f>
        <v>0</v>
      </c>
      <c r="Q275" s="520">
        <f>INDEX('Age analysis of past due no imp'!$K$151:$R$170,MATCH('Direct validations'!N275,'Age analysis of past due no imp'!$K$151:$K$170,0),MATCH('Direct validations'!O275,'Age analysis of past due no imp'!$K$154:$R$154,0))</f>
        <v>0</v>
      </c>
      <c r="R275" s="517" t="str">
        <f t="shared" si="93"/>
        <v>Pass</v>
      </c>
      <c r="S275" s="529" t="str">
        <f t="shared" si="94"/>
        <v>Pass</v>
      </c>
      <c r="T275" s="517" t="s">
        <v>16</v>
      </c>
      <c r="U275" s="517">
        <f t="shared" si="95"/>
        <v>0</v>
      </c>
      <c r="V275" s="529">
        <f t="shared" si="95"/>
        <v>0</v>
      </c>
    </row>
    <row r="276" spans="4:22" x14ac:dyDescent="0.3">
      <c r="D276" s="525"/>
      <c r="I276" s="520"/>
      <c r="J276" s="520"/>
      <c r="P276" s="520"/>
      <c r="Q276" s="520"/>
      <c r="R276" s="517"/>
      <c r="S276" s="529"/>
      <c r="U276" s="517"/>
      <c r="V276" s="529"/>
    </row>
    <row r="277" spans="4:22" ht="14.5" x14ac:dyDescent="0.35">
      <c r="D277" s="532" t="s">
        <v>109</v>
      </c>
      <c r="E277" s="517" t="str">
        <f>'Financial Assets past due'!$C$11</f>
        <v>Participation in investment pools</v>
      </c>
      <c r="F277" s="517" t="str">
        <f>'Financial Assets past due'!$F$5</f>
        <v>Past due but not impaired</v>
      </c>
      <c r="G277" s="519">
        <f>INDEX('Financial Assets past due'!$B$4:$C$23,MATCH('Direct validations'!E277,'Financial Assets past due'!$C$4:$C$23,0),1)</f>
        <v>3</v>
      </c>
      <c r="H277" s="519" t="str">
        <f>HLOOKUP(F277,'Financial Assets past due'!$B$5:$I$7,3,FALSE)</f>
        <v>B</v>
      </c>
      <c r="I277" s="520">
        <f>INDEX('Financial Assets past due'!$B$4:$I$23,MATCH('Direct validations'!G277,'Financial Assets past due'!$B$4:$B$23,0),MATCH('Direct validations'!H277,'Financial Assets past due'!$B$7:$I$7,0))</f>
        <v>0</v>
      </c>
      <c r="J277" s="520">
        <f>INDEX('Financial Assets past due'!$K$4:R$23,MATCH('Direct validations'!G277,'Financial Assets past due'!$K$4:$K$23,0),MATCH('Direct validations'!H277,'Financial Assets past due'!$K$7:$R$7,0))</f>
        <v>0</v>
      </c>
      <c r="K277" s="528" t="s">
        <v>110</v>
      </c>
      <c r="L277" s="516" t="str">
        <f>'Age analysis of past due no imp'!$C$11</f>
        <v>Participation in investment pools</v>
      </c>
      <c r="M277" s="516" t="str">
        <f>'Age analysis of past due no imp'!$I$5</f>
        <v>Total</v>
      </c>
      <c r="N277" s="516">
        <f>INDEX('Age analysis of past due no imp'!$B$4:$C$23,MATCH('Direct validations'!L277,'Age analysis of past due no imp'!$C$4:$C$23,0),1)</f>
        <v>3</v>
      </c>
      <c r="O277" s="516" t="str">
        <f>HLOOKUP(M277,'Age analysis of past due no imp'!$B$5:$I$7,3,FALSE)</f>
        <v>E</v>
      </c>
      <c r="P277" s="520">
        <f>INDEX('Age analysis of past due no imp'!$B$4:$I$23,MATCH('Direct validations'!N277,'Age analysis of past due no imp'!$B$4:$B$23,0),MATCH('Direct validations'!O277,'Age analysis of past due no imp'!$B$7:$I$7,0))</f>
        <v>0</v>
      </c>
      <c r="Q277" s="520">
        <f>INDEX('Age analysis of past due no imp'!$K$4:$R$23,MATCH('Direct validations'!N277,'Age analysis of past due no imp'!$K$4:$K$23,0),MATCH('Direct validations'!O277,'Age analysis of past due no imp'!$K$7:$R$7,0))</f>
        <v>0</v>
      </c>
      <c r="R277" s="517" t="str">
        <f t="shared" ref="R277:R284" si="96">IF($T277="No",IF(I277=P277,"Pass","Fail"),IF(I277+P277=0,"Pass","Fail"))</f>
        <v>Pass</v>
      </c>
      <c r="S277" s="529" t="str">
        <f t="shared" ref="S277:S284" si="97">IF($T277="No",IF(J277=Q277,"Pass","Fail"),IF(J277+Q277=0,"Pass","Fail"))</f>
        <v>Pass</v>
      </c>
      <c r="T277" s="517" t="s">
        <v>16</v>
      </c>
      <c r="U277" s="517">
        <f t="shared" ref="U277:V284" si="98">IF(R277="Pass",0,1)</f>
        <v>0</v>
      </c>
      <c r="V277" s="529">
        <f t="shared" si="98"/>
        <v>0</v>
      </c>
    </row>
    <row r="278" spans="4:22" ht="14.5" x14ac:dyDescent="0.35">
      <c r="D278" s="532" t="s">
        <v>109</v>
      </c>
      <c r="E278" s="517" t="str">
        <f>'Financial Assets past due'!$C$33</f>
        <v>Participation in investment pools</v>
      </c>
      <c r="F278" s="517" t="str">
        <f>'Financial Assets past due'!$F$27</f>
        <v>Past due but not impaired</v>
      </c>
      <c r="G278" s="519">
        <f>INDEX('Financial Assets past due'!$B$26:$C$45,MATCH('Direct validations'!E278,'Financial Assets past due'!$C$26:$C$45,0),1)</f>
        <v>3</v>
      </c>
      <c r="H278" s="519" t="str">
        <f>HLOOKUP(F278,'Financial Assets past due'!$B$27:$I$29,3,FALSE)</f>
        <v>G</v>
      </c>
      <c r="I278" s="520">
        <f>INDEX('Financial Assets past due'!$B$26:$I$45,MATCH('Direct validations'!G278,'Financial Assets past due'!$B$26:$B$45,0),MATCH('Direct validations'!H278,'Financial Assets past due'!$B$29:$I$29,0))</f>
        <v>0</v>
      </c>
      <c r="J278" s="520">
        <f>INDEX('Financial Assets past due'!$K$26:$R$45,MATCH('Direct validations'!G278,'Financial Assets past due'!$K$26:$K$45,0),MATCH('Direct validations'!H278,'Financial Assets past due'!$K$29:$R$29,0))</f>
        <v>0</v>
      </c>
      <c r="K278" s="528" t="s">
        <v>110</v>
      </c>
      <c r="L278" s="516" t="str">
        <f>'Age analysis of past due no imp'!$C$32</f>
        <v>Participation in investment pools</v>
      </c>
      <c r="M278" s="516" t="str">
        <f>'Age analysis of past due no imp'!$I$26</f>
        <v>Total</v>
      </c>
      <c r="N278" s="516">
        <f>INDEX('Age analysis of past due no imp'!$B$25:$C$44,MATCH('Direct validations'!L278,'Age analysis of past due no imp'!$C$25:$C$44,0),1)</f>
        <v>3</v>
      </c>
      <c r="O278" s="516" t="str">
        <f>HLOOKUP(M278,'Age analysis of past due no imp'!$B$26:$I$28,3,FALSE)</f>
        <v>J</v>
      </c>
      <c r="P278" s="520">
        <f>INDEX('Age analysis of past due no imp'!$B$25:$I$44,MATCH('Direct validations'!N278,'Age analysis of past due no imp'!$B$25:$B$44,0),MATCH('Direct validations'!O278,'Age analysis of past due no imp'!$B$28:$I$28,0))</f>
        <v>0</v>
      </c>
      <c r="Q278" s="520">
        <f>INDEX('Age analysis of past due no imp'!$K$25:$R$44,MATCH('Direct validations'!N278,'Age analysis of past due no imp'!$K$25:$K$44,0),MATCH('Direct validations'!O278,'Age analysis of past due no imp'!$K$28:$R$28,0))</f>
        <v>0</v>
      </c>
      <c r="R278" s="517" t="str">
        <f t="shared" si="96"/>
        <v>Pass</v>
      </c>
      <c r="S278" s="529" t="str">
        <f t="shared" si="97"/>
        <v>Pass</v>
      </c>
      <c r="T278" s="517" t="s">
        <v>16</v>
      </c>
      <c r="U278" s="517">
        <f t="shared" si="98"/>
        <v>0</v>
      </c>
      <c r="V278" s="529">
        <f t="shared" si="98"/>
        <v>0</v>
      </c>
    </row>
    <row r="279" spans="4:22" ht="14.5" x14ac:dyDescent="0.35">
      <c r="D279" s="532" t="s">
        <v>109</v>
      </c>
      <c r="E279" s="517" t="str">
        <f>'Financial Assets past due'!$C$55</f>
        <v>Participation in investment pools</v>
      </c>
      <c r="F279" s="517" t="str">
        <f>'Financial Assets past due'!$F$49</f>
        <v>Past due but not impaired</v>
      </c>
      <c r="G279" s="519">
        <f>INDEX('Financial Assets past due'!$B$48:$C$67,MATCH('Direct validations'!E279,'Financial Assets past due'!$C$48:$C$67,0),1)</f>
        <v>3</v>
      </c>
      <c r="H279" s="519" t="str">
        <f>HLOOKUP(F279,'Financial Assets past due'!$B$49:$I$51,3,FALSE)</f>
        <v>L</v>
      </c>
      <c r="I279" s="520">
        <f>INDEX('Financial Assets past due'!$B$48:$I$67,MATCH('Direct validations'!G279,'Financial Assets past due'!$B$48:$B$67,0),MATCH('Direct validations'!H279,'Financial Assets past due'!$B$51:$I$51,0))</f>
        <v>0</v>
      </c>
      <c r="J279" s="520">
        <f>INDEX('Financial Assets past due'!$K$48:$R$67,MATCH('Direct validations'!G279,'Financial Assets past due'!$K$48:$K$67,0),MATCH('Direct validations'!H279,'Financial Assets past due'!$K$51:$R$51,0))</f>
        <v>0</v>
      </c>
      <c r="K279" s="528" t="s">
        <v>110</v>
      </c>
      <c r="L279" s="516" t="str">
        <f>'Age analysis of past due no imp'!$C$53</f>
        <v>Participation in investment pools</v>
      </c>
      <c r="M279" s="516" t="str">
        <f>'Age analysis of past due no imp'!$I$47</f>
        <v>Total</v>
      </c>
      <c r="N279" s="516">
        <f>INDEX('Age analysis of past due no imp'!$B$46:$C$65,MATCH('Direct validations'!L279,'Age analysis of past due no imp'!$C$46:$C$65,0),1)</f>
        <v>3</v>
      </c>
      <c r="O279" s="516" t="str">
        <f>HLOOKUP(M279,'Age analysis of past due no imp'!$B$47:$I$49,3,FALSE)</f>
        <v>O</v>
      </c>
      <c r="P279" s="520">
        <f>INDEX('Age analysis of past due no imp'!$B$46:$I$65,MATCH('Direct validations'!N279,'Age analysis of past due no imp'!$B$46:$B$65,0),MATCH('Direct validations'!O279,'Age analysis of past due no imp'!$B$49:$I$49,0))</f>
        <v>0</v>
      </c>
      <c r="Q279" s="520">
        <f>INDEX('Age analysis of past due no imp'!$K$46:$R$65,MATCH('Direct validations'!N279,'Age analysis of past due no imp'!$K$46:$K$65,0),MATCH('Direct validations'!O279,'Age analysis of past due no imp'!$K$49:$R$49,0))</f>
        <v>0</v>
      </c>
      <c r="R279" s="517" t="str">
        <f t="shared" si="96"/>
        <v>Pass</v>
      </c>
      <c r="S279" s="529" t="str">
        <f t="shared" si="97"/>
        <v>Pass</v>
      </c>
      <c r="T279" s="517" t="s">
        <v>16</v>
      </c>
      <c r="U279" s="517">
        <f t="shared" si="98"/>
        <v>0</v>
      </c>
      <c r="V279" s="529">
        <f t="shared" si="98"/>
        <v>0</v>
      </c>
    </row>
    <row r="280" spans="4:22" ht="14.5" x14ac:dyDescent="0.35">
      <c r="D280" s="532" t="s">
        <v>109</v>
      </c>
      <c r="E280" s="517" t="str">
        <f>'Financial Assets past due'!$C$77</f>
        <v>Participation in investment pools</v>
      </c>
      <c r="F280" s="517" t="str">
        <f>'Financial Assets past due'!$F$71</f>
        <v>Past due but not impaired</v>
      </c>
      <c r="G280" s="519">
        <f>INDEX('Financial Assets past due'!$B$70:$C$89,MATCH('Direct validations'!E280,'Financial Assets past due'!$C$70:$C$89,0),1)</f>
        <v>3</v>
      </c>
      <c r="H280" s="519" t="str">
        <f>HLOOKUP(F280,'Financial Assets past due'!$B$71:$I$73,3,FALSE)</f>
        <v>Q</v>
      </c>
      <c r="I280" s="520">
        <f>INDEX('Financial Assets past due'!$B$70:$I$89,MATCH('Direct validations'!G280,'Financial Assets past due'!$B$70:$B$89,0),MATCH('Direct validations'!H280,'Financial Assets past due'!$B$73:$I$73,0))</f>
        <v>0</v>
      </c>
      <c r="J280" s="520">
        <f>INDEX('Financial Assets past due'!$K$70:$R$89,MATCH('Direct validations'!G280,'Financial Assets past due'!$K$70:$K$89,0),MATCH('Direct validations'!H280,'Financial Assets past due'!$K$73:$R$73,0))</f>
        <v>0</v>
      </c>
      <c r="K280" s="528" t="s">
        <v>110</v>
      </c>
      <c r="L280" s="516" t="str">
        <f>'Age analysis of past due no imp'!$C$74</f>
        <v>Participation in investment pools</v>
      </c>
      <c r="M280" s="516" t="str">
        <f>'Age analysis of past due no imp'!$I$68</f>
        <v>Total</v>
      </c>
      <c r="N280" s="516">
        <f>INDEX('Age analysis of past due no imp'!$B$67:$C$86,MATCH('Direct validations'!L280,'Age analysis of past due no imp'!$C$67:$C$86,0),1)</f>
        <v>3</v>
      </c>
      <c r="O280" s="516" t="str">
        <f>HLOOKUP(M280,'Age analysis of past due no imp'!$B$68:$I$70,3,FALSE)</f>
        <v>T</v>
      </c>
      <c r="P280" s="520">
        <f>INDEX('Age analysis of past due no imp'!$B$67:$I$86,MATCH('Direct validations'!N280,'Age analysis of past due no imp'!$B$67:$B$86,0),MATCH('Direct validations'!O280,'Age analysis of past due no imp'!$B$70:$I$70,0))</f>
        <v>0</v>
      </c>
      <c r="Q280" s="520">
        <f>INDEX('Age analysis of past due no imp'!$K$67:$R$86,MATCH('Direct validations'!N280,'Age analysis of past due no imp'!$K$67:$K$86,0),MATCH('Direct validations'!O280,'Age analysis of past due no imp'!$K$70:$R$70,0))</f>
        <v>0</v>
      </c>
      <c r="R280" s="517" t="str">
        <f t="shared" si="96"/>
        <v>Pass</v>
      </c>
      <c r="S280" s="529" t="str">
        <f t="shared" si="97"/>
        <v>Pass</v>
      </c>
      <c r="T280" s="517" t="s">
        <v>16</v>
      </c>
      <c r="U280" s="517">
        <f t="shared" si="98"/>
        <v>0</v>
      </c>
      <c r="V280" s="529">
        <f t="shared" si="98"/>
        <v>0</v>
      </c>
    </row>
    <row r="281" spans="4:22" ht="14.5" x14ac:dyDescent="0.35">
      <c r="D281" s="532" t="s">
        <v>109</v>
      </c>
      <c r="E281" s="517" t="str">
        <f>'Financial Assets past due'!$C$99</f>
        <v>Participation in investment pools</v>
      </c>
      <c r="F281" s="517" t="str">
        <f>'Financial Assets past due'!$F$93</f>
        <v>Past due but not impaired</v>
      </c>
      <c r="G281" s="519">
        <f>INDEX('Financial Assets past due'!$B$92:$C$111,MATCH('Direct validations'!E281,'Financial Assets past due'!$C$92:$C$111,0),1)</f>
        <v>3</v>
      </c>
      <c r="H281" s="519" t="str">
        <f>HLOOKUP(F281,'Financial Assets past due'!$B$93:$I$95,3,FALSE)</f>
        <v>V</v>
      </c>
      <c r="I281" s="520">
        <f>INDEX('Financial Assets past due'!$B$92:$I$111,MATCH('Direct validations'!G281,'Financial Assets past due'!$B$92:$B$111,0),MATCH('Direct validations'!H281,'Financial Assets past due'!$B$95:$I$95,0))</f>
        <v>0</v>
      </c>
      <c r="J281" s="520">
        <f>INDEX('Financial Assets past due'!$K$92:$R$111,MATCH('Direct validations'!G281,'Financial Assets past due'!$K$92:$K$111,0),MATCH('Direct validations'!H281,'Financial Assets past due'!$K$95:$R$95,0))</f>
        <v>0</v>
      </c>
      <c r="K281" s="528" t="s">
        <v>110</v>
      </c>
      <c r="L281" s="516" t="str">
        <f>'Age analysis of past due no imp'!$C$95</f>
        <v>Participation in investment pools</v>
      </c>
      <c r="M281" s="516" t="str">
        <f>'Age analysis of past due no imp'!$I$89</f>
        <v>Total</v>
      </c>
      <c r="N281" s="516">
        <f>INDEX('Age analysis of past due no imp'!$B$88:$C$107,MATCH('Direct validations'!L281,'Age analysis of past due no imp'!$C$88:$C$107,0),1)</f>
        <v>3</v>
      </c>
      <c r="O281" s="516" t="str">
        <f>HLOOKUP(M281,'Age analysis of past due no imp'!$B$89:$I$91,3,FALSE)</f>
        <v>Y</v>
      </c>
      <c r="P281" s="520">
        <f>INDEX('Age analysis of past due no imp'!$B$88:$I$107,MATCH('Direct validations'!N281,'Age analysis of past due no imp'!$B$88:$B$107,0),MATCH('Direct validations'!O281,'Age analysis of past due no imp'!$B$91:$I$91,0))</f>
        <v>0</v>
      </c>
      <c r="Q281" s="520">
        <f>INDEX('Age analysis of past due no imp'!$K$88:$R$107,MATCH('Direct validations'!N281,'Age analysis of past due no imp'!$K$88:$K$107,0),MATCH('Direct validations'!O281,'Age analysis of past due no imp'!$K$91:$R$91,0))</f>
        <v>0</v>
      </c>
      <c r="R281" s="517" t="str">
        <f t="shared" si="96"/>
        <v>Pass</v>
      </c>
      <c r="S281" s="529" t="str">
        <f t="shared" si="97"/>
        <v>Pass</v>
      </c>
      <c r="T281" s="517" t="s">
        <v>16</v>
      </c>
      <c r="U281" s="517">
        <f t="shared" si="98"/>
        <v>0</v>
      </c>
      <c r="V281" s="529">
        <f t="shared" si="98"/>
        <v>0</v>
      </c>
    </row>
    <row r="282" spans="4:22" ht="14.5" x14ac:dyDescent="0.35">
      <c r="D282" s="532" t="s">
        <v>109</v>
      </c>
      <c r="E282" s="517" t="str">
        <f>'Financial Assets past due'!$C$121</f>
        <v>Participation in investment pools</v>
      </c>
      <c r="F282" s="517" t="str">
        <f>'Financial Assets past due'!$F$115</f>
        <v>Past due but not impaired</v>
      </c>
      <c r="G282" s="519">
        <f>INDEX('Financial Assets past due'!$B$114:$C$133,MATCH('Direct validations'!E282,'Financial Assets past due'!$C$114:$C$133,0),1)</f>
        <v>3</v>
      </c>
      <c r="H282" s="519" t="str">
        <f>HLOOKUP(F282,'Financial Assets past due'!$B$115:$I$117,3,FALSE)</f>
        <v>AA</v>
      </c>
      <c r="I282" s="520">
        <f>INDEX('Financial Assets past due'!$B$114:$I$133,MATCH('Direct validations'!G282,'Financial Assets past due'!$B$114:$B$133,0),MATCH('Direct validations'!H282,'Financial Assets past due'!$B$117:$I$117,0))</f>
        <v>0</v>
      </c>
      <c r="J282" s="520">
        <f>INDEX('Financial Assets past due'!$K$114:$R$133,MATCH('Direct validations'!G282,'Financial Assets past due'!$K$114:$K$133,0),MATCH('Direct validations'!H282,'Financial Assets past due'!$K$117:$R$117,0))</f>
        <v>0</v>
      </c>
      <c r="K282" s="528" t="s">
        <v>110</v>
      </c>
      <c r="L282" s="516" t="str">
        <f>'Age analysis of past due no imp'!$C$116</f>
        <v>Participation in investment pools</v>
      </c>
      <c r="M282" s="516" t="str">
        <f>'Age analysis of past due no imp'!$I$110</f>
        <v>Total</v>
      </c>
      <c r="N282" s="516">
        <f>INDEX('Age analysis of past due no imp'!$B$109:$C$128,MATCH('Direct validations'!L282,'Age analysis of past due no imp'!$C$109:$C$128,0),1)</f>
        <v>3</v>
      </c>
      <c r="O282" s="516" t="str">
        <f>HLOOKUP(M282,'Age analysis of past due no imp'!$B$110:$I$112,3,FALSE)</f>
        <v>AD</v>
      </c>
      <c r="P282" s="520">
        <f>INDEX('Age analysis of past due no imp'!$B$109:$I$128,MATCH('Direct validations'!N282,'Age analysis of past due no imp'!$B$109:$B$128,0),MATCH('Direct validations'!O282,'Age analysis of past due no imp'!$B$112:$I$112,0))</f>
        <v>0</v>
      </c>
      <c r="Q282" s="520">
        <f>INDEX('Age analysis of past due no imp'!$K$109:$R$128,MATCH('Direct validations'!N282,'Age analysis of past due no imp'!$K$109:$K$128,0),MATCH('Direct validations'!O282,'Age analysis of past due no imp'!$K$112:$R$112,0))</f>
        <v>0</v>
      </c>
      <c r="R282" s="517" t="str">
        <f t="shared" si="96"/>
        <v>Pass</v>
      </c>
      <c r="S282" s="529" t="str">
        <f t="shared" si="97"/>
        <v>Pass</v>
      </c>
      <c r="T282" s="517" t="s">
        <v>16</v>
      </c>
      <c r="U282" s="517">
        <f t="shared" si="98"/>
        <v>0</v>
      </c>
      <c r="V282" s="529">
        <f t="shared" si="98"/>
        <v>0</v>
      </c>
    </row>
    <row r="283" spans="4:22" ht="14.5" x14ac:dyDescent="0.35">
      <c r="D283" s="532" t="s">
        <v>109</v>
      </c>
      <c r="E283" s="517" t="str">
        <f>'Financial Assets past due'!$C$143</f>
        <v>Participation in investment pools</v>
      </c>
      <c r="F283" s="517" t="str">
        <f>'Financial Assets past due'!$F$137</f>
        <v>Past due but not impaired</v>
      </c>
      <c r="G283" s="519">
        <f>INDEX('Financial Assets past due'!$B$136:$C$155,MATCH('Direct validations'!E283,'Financial Assets past due'!$C$136:$C$155,0),1)</f>
        <v>3</v>
      </c>
      <c r="H283" s="519" t="str">
        <f>HLOOKUP(F283,'Financial Assets past due'!$B$137:$I$139,3,FALSE)</f>
        <v>AF</v>
      </c>
      <c r="I283" s="520">
        <f>INDEX('Financial Assets past due'!$B$136:$I$155,MATCH('Direct validations'!G283,'Financial Assets past due'!$B$136:$B$155,0),MATCH('Direct validations'!H283,'Financial Assets past due'!$B$139:$I$139,0))</f>
        <v>0</v>
      </c>
      <c r="J283" s="520">
        <f>INDEX('Financial Assets past due'!$K$136:$R$155,MATCH('Direct validations'!G283,'Financial Assets past due'!$K$136:$K$155,0),MATCH('Direct validations'!H283,'Financial Assets past due'!$K$139:$R$139,0))</f>
        <v>0</v>
      </c>
      <c r="K283" s="528" t="s">
        <v>110</v>
      </c>
      <c r="L283" s="516" t="str">
        <f>'Age analysis of past due no imp'!$C$137</f>
        <v>Participation in investment pools</v>
      </c>
      <c r="M283" s="516" t="str">
        <f>'Age analysis of past due no imp'!$I$131</f>
        <v>Total</v>
      </c>
      <c r="N283" s="516">
        <f>INDEX('Age analysis of past due no imp'!$B$130:$C$149,MATCH('Direct validations'!L283,'Age analysis of past due no imp'!$C$130:$C$149,0),1)</f>
        <v>3</v>
      </c>
      <c r="O283" s="516" t="str">
        <f>HLOOKUP(M283,'Age analysis of past due no imp'!$B$131:$I$133,3,FALSE)</f>
        <v>AI</v>
      </c>
      <c r="P283" s="520">
        <f>INDEX('Age analysis of past due no imp'!$B$130:$I$149,MATCH('Direct validations'!N283,'Age analysis of past due no imp'!$B$130:$B$149,0),MATCH('Direct validations'!O283,'Age analysis of past due no imp'!$B$133:$I$133,0))</f>
        <v>0</v>
      </c>
      <c r="Q283" s="520">
        <f>INDEX('Age analysis of past due no imp'!$K$130:$R$149,MATCH('Direct validations'!N283,'Age analysis of past due no imp'!$K$130:$K$149,0),MATCH('Direct validations'!O283,'Age analysis of past due no imp'!$K$133:$R$133,0))</f>
        <v>0</v>
      </c>
      <c r="R283" s="517" t="str">
        <f t="shared" si="96"/>
        <v>Pass</v>
      </c>
      <c r="S283" s="529" t="str">
        <f t="shared" si="97"/>
        <v>Pass</v>
      </c>
      <c r="T283" s="517" t="s">
        <v>16</v>
      </c>
      <c r="U283" s="517">
        <f t="shared" si="98"/>
        <v>0</v>
      </c>
      <c r="V283" s="529">
        <f t="shared" si="98"/>
        <v>0</v>
      </c>
    </row>
    <row r="284" spans="4:22" ht="14.5" x14ac:dyDescent="0.35">
      <c r="D284" s="532" t="s">
        <v>109</v>
      </c>
      <c r="E284" s="517" t="str">
        <f>'Financial Assets past due'!$C$165</f>
        <v>Participation in investment pools</v>
      </c>
      <c r="F284" s="517" t="str">
        <f>'Financial Assets past due'!$F$159</f>
        <v>Past due but not impaired</v>
      </c>
      <c r="G284" s="519">
        <f>INDEX('Financial Assets past due'!$B$158:$C$177,MATCH('Direct validations'!E284,'Financial Assets past due'!$C$158:$C$177,0),1)</f>
        <v>3</v>
      </c>
      <c r="H284" s="519" t="str">
        <f>HLOOKUP(F284,'Financial Assets past due'!$B$159:$I$161,3,FALSE)</f>
        <v>AK</v>
      </c>
      <c r="I284" s="520">
        <f>INDEX('Financial Assets past due'!$B$158:$I$177,MATCH('Direct validations'!G284,'Financial Assets past due'!$B$158:$B$177,0),MATCH('Direct validations'!H284,'Financial Assets past due'!$B$161:$I$161,0))</f>
        <v>0</v>
      </c>
      <c r="J284" s="520">
        <f>INDEX('Financial Assets past due'!$K$158:$R$177,MATCH('Direct validations'!G284,'Financial Assets past due'!$K$158:$K$177,0),MATCH('Direct validations'!H284,'Financial Assets past due'!$K$161:$R$161,0))</f>
        <v>0</v>
      </c>
      <c r="K284" s="528" t="s">
        <v>110</v>
      </c>
      <c r="L284" s="516" t="str">
        <f>'Age analysis of past due no imp'!$C$158</f>
        <v>Participation in investment pools</v>
      </c>
      <c r="M284" s="516" t="str">
        <f>'Age analysis of past due no imp'!$I$152</f>
        <v>Total</v>
      </c>
      <c r="N284" s="516">
        <f>INDEX('Age analysis of past due no imp'!$B$151:$C$170,MATCH('Direct validations'!L284,'Age analysis of past due no imp'!$C$151:$C$170,0),1)</f>
        <v>3</v>
      </c>
      <c r="O284" s="516" t="str">
        <f>HLOOKUP(M284,'Age analysis of past due no imp'!$B$152:$I$154,3,FALSE)</f>
        <v>AN</v>
      </c>
      <c r="P284" s="520">
        <f>INDEX('Age analysis of past due no imp'!$B$151:$I$170,MATCH('Direct validations'!N284,'Age analysis of past due no imp'!$B$151:$B$170,0),MATCH('Direct validations'!O284,'Age analysis of past due no imp'!$B$154:$I$154,0))</f>
        <v>0</v>
      </c>
      <c r="Q284" s="520">
        <f>INDEX('Age analysis of past due no imp'!$K$151:$R$170,MATCH('Direct validations'!N284,'Age analysis of past due no imp'!$K$151:$K$170,0),MATCH('Direct validations'!O284,'Age analysis of past due no imp'!$K$154:$R$154,0))</f>
        <v>0</v>
      </c>
      <c r="R284" s="517" t="str">
        <f t="shared" si="96"/>
        <v>Pass</v>
      </c>
      <c r="S284" s="529" t="str">
        <f t="shared" si="97"/>
        <v>Pass</v>
      </c>
      <c r="T284" s="517" t="s">
        <v>16</v>
      </c>
      <c r="U284" s="517">
        <f t="shared" si="98"/>
        <v>0</v>
      </c>
      <c r="V284" s="529">
        <f t="shared" si="98"/>
        <v>0</v>
      </c>
    </row>
    <row r="285" spans="4:22" x14ac:dyDescent="0.3">
      <c r="D285" s="525"/>
      <c r="I285" s="520"/>
      <c r="J285" s="520"/>
      <c r="P285" s="520"/>
      <c r="Q285" s="520"/>
      <c r="R285" s="517"/>
      <c r="S285" s="529"/>
      <c r="U285" s="517"/>
      <c r="V285" s="529"/>
    </row>
    <row r="286" spans="4:22" ht="14.5" x14ac:dyDescent="0.35">
      <c r="D286" s="532" t="s">
        <v>109</v>
      </c>
      <c r="E286" s="517" t="str">
        <f>'Financial Assets past due'!$C$12</f>
        <v>Loans secured by mortgages</v>
      </c>
      <c r="F286" s="517" t="str">
        <f>'Financial Assets past due'!$F$5</f>
        <v>Past due but not impaired</v>
      </c>
      <c r="G286" s="519">
        <f>INDEX('Financial Assets past due'!$B$4:$C$23,MATCH('Direct validations'!E286,'Financial Assets past due'!$C$4:$C$23,0),1)</f>
        <v>4</v>
      </c>
      <c r="H286" s="519" t="str">
        <f>HLOOKUP(F286,'Financial Assets past due'!$B$5:$I$7,3,FALSE)</f>
        <v>B</v>
      </c>
      <c r="I286" s="520">
        <f>INDEX('Financial Assets past due'!$B$4:$I$23,MATCH('Direct validations'!G286,'Financial Assets past due'!$B$4:$B$23,0),MATCH('Direct validations'!H286,'Financial Assets past due'!$B$7:$I$7,0))</f>
        <v>0</v>
      </c>
      <c r="J286" s="520">
        <f>INDEX('Financial Assets past due'!$K$4:R$23,MATCH('Direct validations'!G286,'Financial Assets past due'!$K$4:$K$23,0),MATCH('Direct validations'!H286,'Financial Assets past due'!$K$7:$R$7,0))</f>
        <v>0</v>
      </c>
      <c r="K286" s="528" t="s">
        <v>110</v>
      </c>
      <c r="L286" s="516" t="str">
        <f>'Age analysis of past due no imp'!$C$12</f>
        <v>Loans secured by mortgages</v>
      </c>
      <c r="M286" s="516" t="str">
        <f>'Age analysis of past due no imp'!$I$5</f>
        <v>Total</v>
      </c>
      <c r="N286" s="516">
        <f>INDEX('Age analysis of past due no imp'!$B$4:$C$23,MATCH('Direct validations'!L286,'Age analysis of past due no imp'!$C$4:$C$23,0),1)</f>
        <v>4</v>
      </c>
      <c r="O286" s="516" t="str">
        <f>HLOOKUP(M286,'Age analysis of past due no imp'!$B$5:$I$7,3,FALSE)</f>
        <v>E</v>
      </c>
      <c r="P286" s="520">
        <f>INDEX('Age analysis of past due no imp'!$B$4:$I$23,MATCH('Direct validations'!N286,'Age analysis of past due no imp'!$B$4:$B$23,0),MATCH('Direct validations'!O286,'Age analysis of past due no imp'!$B$7:$I$7,0))</f>
        <v>0</v>
      </c>
      <c r="Q286" s="520">
        <f>INDEX('Age analysis of past due no imp'!$K$4:$R$23,MATCH('Direct validations'!N286,'Age analysis of past due no imp'!$K$4:$K$23,0),MATCH('Direct validations'!O286,'Age analysis of past due no imp'!$K$7:$R$7,0))</f>
        <v>0</v>
      </c>
      <c r="R286" s="517" t="str">
        <f t="shared" ref="R286:R293" si="99">IF($T286="No",IF(I286=P286,"Pass","Fail"),IF(I286+P286=0,"Pass","Fail"))</f>
        <v>Pass</v>
      </c>
      <c r="S286" s="529" t="str">
        <f t="shared" ref="S286:S293" si="100">IF($T286="No",IF(J286=Q286,"Pass","Fail"),IF(J286+Q286=0,"Pass","Fail"))</f>
        <v>Pass</v>
      </c>
      <c r="T286" s="517" t="s">
        <v>16</v>
      </c>
      <c r="U286" s="517">
        <f t="shared" ref="U286:V293" si="101">IF(R286="Pass",0,1)</f>
        <v>0</v>
      </c>
      <c r="V286" s="529">
        <f t="shared" si="101"/>
        <v>0</v>
      </c>
    </row>
    <row r="287" spans="4:22" ht="14.5" x14ac:dyDescent="0.35">
      <c r="D287" s="532" t="s">
        <v>109</v>
      </c>
      <c r="E287" s="517" t="str">
        <f>'Financial Assets past due'!$C$34</f>
        <v>Loans secured by mortgages</v>
      </c>
      <c r="F287" s="517" t="str">
        <f>'Financial Assets past due'!$F$27</f>
        <v>Past due but not impaired</v>
      </c>
      <c r="G287" s="519">
        <f>INDEX('Financial Assets past due'!$B$26:$C$45,MATCH('Direct validations'!E287,'Financial Assets past due'!$C$26:$C$45,0),1)</f>
        <v>4</v>
      </c>
      <c r="H287" s="519" t="str">
        <f>HLOOKUP(F287,'Financial Assets past due'!$B$27:$I$29,3,FALSE)</f>
        <v>G</v>
      </c>
      <c r="I287" s="520">
        <f>INDEX('Financial Assets past due'!$B$26:$I$45,MATCH('Direct validations'!G287,'Financial Assets past due'!$B$26:$B$45,0),MATCH('Direct validations'!H287,'Financial Assets past due'!$B$29:$I$29,0))</f>
        <v>0</v>
      </c>
      <c r="J287" s="520">
        <f>INDEX('Financial Assets past due'!$K$26:$R$45,MATCH('Direct validations'!G287,'Financial Assets past due'!$K$26:$K$45,0),MATCH('Direct validations'!H287,'Financial Assets past due'!$K$29:$R$29,0))</f>
        <v>0</v>
      </c>
      <c r="K287" s="528" t="s">
        <v>110</v>
      </c>
      <c r="L287" s="516" t="str">
        <f>'Age analysis of past due no imp'!$C$33</f>
        <v>Loans secured by mortgages</v>
      </c>
      <c r="M287" s="516" t="str">
        <f>'Age analysis of past due no imp'!$I$26</f>
        <v>Total</v>
      </c>
      <c r="N287" s="516">
        <f>INDEX('Age analysis of past due no imp'!$B$25:$C$44,MATCH('Direct validations'!L287,'Age analysis of past due no imp'!$C$25:$C$44,0),1)</f>
        <v>4</v>
      </c>
      <c r="O287" s="516" t="str">
        <f>HLOOKUP(M287,'Age analysis of past due no imp'!$B$26:$I$28,3,FALSE)</f>
        <v>J</v>
      </c>
      <c r="P287" s="520">
        <f>INDEX('Age analysis of past due no imp'!$B$25:$I$44,MATCH('Direct validations'!N287,'Age analysis of past due no imp'!$B$25:$B$44,0),MATCH('Direct validations'!O287,'Age analysis of past due no imp'!$B$28:$I$28,0))</f>
        <v>0</v>
      </c>
      <c r="Q287" s="520">
        <f>INDEX('Age analysis of past due no imp'!$K$25:$R$44,MATCH('Direct validations'!N287,'Age analysis of past due no imp'!$K$25:$K$44,0),MATCH('Direct validations'!O287,'Age analysis of past due no imp'!$K$28:$R$28,0))</f>
        <v>0</v>
      </c>
      <c r="R287" s="517" t="str">
        <f t="shared" si="99"/>
        <v>Pass</v>
      </c>
      <c r="S287" s="529" t="str">
        <f t="shared" si="100"/>
        <v>Pass</v>
      </c>
      <c r="T287" s="517" t="s">
        <v>16</v>
      </c>
      <c r="U287" s="517">
        <f t="shared" si="101"/>
        <v>0</v>
      </c>
      <c r="V287" s="529">
        <f t="shared" si="101"/>
        <v>0</v>
      </c>
    </row>
    <row r="288" spans="4:22" ht="14.5" x14ac:dyDescent="0.35">
      <c r="D288" s="532" t="s">
        <v>109</v>
      </c>
      <c r="E288" s="517" t="str">
        <f>'Financial Assets past due'!$C$56</f>
        <v>Loans secured by mortgages</v>
      </c>
      <c r="F288" s="517" t="str">
        <f>'Financial Assets past due'!$F$49</f>
        <v>Past due but not impaired</v>
      </c>
      <c r="G288" s="519">
        <f>INDEX('Financial Assets past due'!$B$48:$C$67,MATCH('Direct validations'!E288,'Financial Assets past due'!$C$48:$C$67,0),1)</f>
        <v>4</v>
      </c>
      <c r="H288" s="519" t="str">
        <f>HLOOKUP(F288,'Financial Assets past due'!$B$49:$I$51,3,FALSE)</f>
        <v>L</v>
      </c>
      <c r="I288" s="520">
        <f>INDEX('Financial Assets past due'!$B$48:$I$67,MATCH('Direct validations'!G288,'Financial Assets past due'!$B$48:$B$67,0),MATCH('Direct validations'!H288,'Financial Assets past due'!$B$51:$I$51,0))</f>
        <v>0</v>
      </c>
      <c r="J288" s="520">
        <f>INDEX('Financial Assets past due'!$K$48:$R$67,MATCH('Direct validations'!G288,'Financial Assets past due'!$K$48:$K$67,0),MATCH('Direct validations'!H288,'Financial Assets past due'!$K$51:$R$51,0))</f>
        <v>0</v>
      </c>
      <c r="K288" s="528" t="s">
        <v>110</v>
      </c>
      <c r="L288" s="516" t="str">
        <f>'Age analysis of past due no imp'!$C$54</f>
        <v>Loans secured by mortgages</v>
      </c>
      <c r="M288" s="516" t="str">
        <f>'Age analysis of past due no imp'!$I$47</f>
        <v>Total</v>
      </c>
      <c r="N288" s="516">
        <f>INDEX('Age analysis of past due no imp'!$B$46:$C$65,MATCH('Direct validations'!L288,'Age analysis of past due no imp'!$C$46:$C$65,0),1)</f>
        <v>4</v>
      </c>
      <c r="O288" s="516" t="str">
        <f>HLOOKUP(M288,'Age analysis of past due no imp'!$B$47:$I$49,3,FALSE)</f>
        <v>O</v>
      </c>
      <c r="P288" s="520">
        <f>INDEX('Age analysis of past due no imp'!$B$46:$I$65,MATCH('Direct validations'!N288,'Age analysis of past due no imp'!$B$46:$B$65,0),MATCH('Direct validations'!O288,'Age analysis of past due no imp'!$B$49:$I$49,0))</f>
        <v>0</v>
      </c>
      <c r="Q288" s="520">
        <f>INDEX('Age analysis of past due no imp'!$K$46:$R$65,MATCH('Direct validations'!N288,'Age analysis of past due no imp'!$K$46:$K$65,0),MATCH('Direct validations'!O288,'Age analysis of past due no imp'!$K$49:$R$49,0))</f>
        <v>0</v>
      </c>
      <c r="R288" s="517" t="str">
        <f t="shared" si="99"/>
        <v>Pass</v>
      </c>
      <c r="S288" s="529" t="str">
        <f t="shared" si="100"/>
        <v>Pass</v>
      </c>
      <c r="T288" s="517" t="s">
        <v>16</v>
      </c>
      <c r="U288" s="517">
        <f t="shared" si="101"/>
        <v>0</v>
      </c>
      <c r="V288" s="529">
        <f t="shared" si="101"/>
        <v>0</v>
      </c>
    </row>
    <row r="289" spans="4:22" ht="14.5" x14ac:dyDescent="0.35">
      <c r="D289" s="532" t="s">
        <v>109</v>
      </c>
      <c r="E289" s="517" t="str">
        <f>'Financial Assets past due'!$C$78</f>
        <v>Loans secured by mortgages</v>
      </c>
      <c r="F289" s="517" t="str">
        <f>'Financial Assets past due'!$F$71</f>
        <v>Past due but not impaired</v>
      </c>
      <c r="G289" s="519">
        <f>INDEX('Financial Assets past due'!$B$70:$C$89,MATCH('Direct validations'!E289,'Financial Assets past due'!$C$70:$C$89,0),1)</f>
        <v>4</v>
      </c>
      <c r="H289" s="519" t="str">
        <f>HLOOKUP(F289,'Financial Assets past due'!$B$71:$I$73,3,FALSE)</f>
        <v>Q</v>
      </c>
      <c r="I289" s="520">
        <f>INDEX('Financial Assets past due'!$B$70:$I$89,MATCH('Direct validations'!G289,'Financial Assets past due'!$B$70:$B$89,0),MATCH('Direct validations'!H289,'Financial Assets past due'!$B$73:$I$73,0))</f>
        <v>0</v>
      </c>
      <c r="J289" s="520">
        <f>INDEX('Financial Assets past due'!$K$70:$R$89,MATCH('Direct validations'!G289,'Financial Assets past due'!$K$70:$K$89,0),MATCH('Direct validations'!H289,'Financial Assets past due'!$K$73:$R$73,0))</f>
        <v>0</v>
      </c>
      <c r="K289" s="528" t="s">
        <v>110</v>
      </c>
      <c r="L289" s="516" t="str">
        <f>'Age analysis of past due no imp'!$C$75</f>
        <v>Loans secured by mortgages</v>
      </c>
      <c r="M289" s="516" t="str">
        <f>'Age analysis of past due no imp'!$I$68</f>
        <v>Total</v>
      </c>
      <c r="N289" s="516">
        <f>INDEX('Age analysis of past due no imp'!$B$67:$C$86,MATCH('Direct validations'!L289,'Age analysis of past due no imp'!$C$67:$C$86,0),1)</f>
        <v>4</v>
      </c>
      <c r="O289" s="516" t="str">
        <f>HLOOKUP(M289,'Age analysis of past due no imp'!$B$68:$I$70,3,FALSE)</f>
        <v>T</v>
      </c>
      <c r="P289" s="520">
        <f>INDEX('Age analysis of past due no imp'!$B$67:$I$86,MATCH('Direct validations'!N289,'Age analysis of past due no imp'!$B$67:$B$86,0),MATCH('Direct validations'!O289,'Age analysis of past due no imp'!$B$70:$I$70,0))</f>
        <v>0</v>
      </c>
      <c r="Q289" s="520">
        <f>INDEX('Age analysis of past due no imp'!$K$67:$R$86,MATCH('Direct validations'!N289,'Age analysis of past due no imp'!$K$67:$K$86,0),MATCH('Direct validations'!O289,'Age analysis of past due no imp'!$K$70:$R$70,0))</f>
        <v>0</v>
      </c>
      <c r="R289" s="517" t="str">
        <f t="shared" si="99"/>
        <v>Pass</v>
      </c>
      <c r="S289" s="529" t="str">
        <f t="shared" si="100"/>
        <v>Pass</v>
      </c>
      <c r="T289" s="517" t="s">
        <v>16</v>
      </c>
      <c r="U289" s="517">
        <f t="shared" si="101"/>
        <v>0</v>
      </c>
      <c r="V289" s="529">
        <f t="shared" si="101"/>
        <v>0</v>
      </c>
    </row>
    <row r="290" spans="4:22" ht="14.5" x14ac:dyDescent="0.35">
      <c r="D290" s="532" t="s">
        <v>109</v>
      </c>
      <c r="E290" s="517" t="str">
        <f>'Financial Assets past due'!$C$100</f>
        <v>Loans secured by mortgages</v>
      </c>
      <c r="F290" s="517" t="str">
        <f>'Financial Assets past due'!$F$93</f>
        <v>Past due but not impaired</v>
      </c>
      <c r="G290" s="519">
        <f>INDEX('Financial Assets past due'!$B$92:$C$111,MATCH('Direct validations'!E290,'Financial Assets past due'!$C$92:$C$111,0),1)</f>
        <v>4</v>
      </c>
      <c r="H290" s="519" t="str">
        <f>HLOOKUP(F290,'Financial Assets past due'!$B$93:$I$95,3,FALSE)</f>
        <v>V</v>
      </c>
      <c r="I290" s="520">
        <f>INDEX('Financial Assets past due'!$B$92:$I$111,MATCH('Direct validations'!G290,'Financial Assets past due'!$B$92:$B$111,0),MATCH('Direct validations'!H290,'Financial Assets past due'!$B$95:$I$95,0))</f>
        <v>0</v>
      </c>
      <c r="J290" s="520">
        <f>INDEX('Financial Assets past due'!$K$92:$R$111,MATCH('Direct validations'!G290,'Financial Assets past due'!$K$92:$K$111,0),MATCH('Direct validations'!H290,'Financial Assets past due'!$K$95:$R$95,0))</f>
        <v>0</v>
      </c>
      <c r="K290" s="528" t="s">
        <v>110</v>
      </c>
      <c r="L290" s="516" t="str">
        <f>'Age analysis of past due no imp'!$C$96</f>
        <v>Loans secured by mortgages</v>
      </c>
      <c r="M290" s="516" t="str">
        <f>'Age analysis of past due no imp'!$I$89</f>
        <v>Total</v>
      </c>
      <c r="N290" s="516">
        <f>INDEX('Age analysis of past due no imp'!$B$88:$C$107,MATCH('Direct validations'!L290,'Age analysis of past due no imp'!$C$88:$C$107,0),1)</f>
        <v>4</v>
      </c>
      <c r="O290" s="516" t="str">
        <f>HLOOKUP(M290,'Age analysis of past due no imp'!$B$89:$I$91,3,FALSE)</f>
        <v>Y</v>
      </c>
      <c r="P290" s="520">
        <f>INDEX('Age analysis of past due no imp'!$B$88:$I$107,MATCH('Direct validations'!N290,'Age analysis of past due no imp'!$B$88:$B$107,0),MATCH('Direct validations'!O290,'Age analysis of past due no imp'!$B$91:$I$91,0))</f>
        <v>0</v>
      </c>
      <c r="Q290" s="520">
        <f>INDEX('Age analysis of past due no imp'!$K$88:$R$107,MATCH('Direct validations'!N290,'Age analysis of past due no imp'!$K$88:$K$107,0),MATCH('Direct validations'!O290,'Age analysis of past due no imp'!$K$91:$R$91,0))</f>
        <v>0</v>
      </c>
      <c r="R290" s="517" t="str">
        <f t="shared" si="99"/>
        <v>Pass</v>
      </c>
      <c r="S290" s="529" t="str">
        <f t="shared" si="100"/>
        <v>Pass</v>
      </c>
      <c r="T290" s="517" t="s">
        <v>16</v>
      </c>
      <c r="U290" s="517">
        <f t="shared" si="101"/>
        <v>0</v>
      </c>
      <c r="V290" s="529">
        <f t="shared" si="101"/>
        <v>0</v>
      </c>
    </row>
    <row r="291" spans="4:22" ht="14.5" x14ac:dyDescent="0.35">
      <c r="D291" s="532" t="s">
        <v>109</v>
      </c>
      <c r="E291" s="517" t="str">
        <f>'Financial Assets past due'!$C$122</f>
        <v>Loans secured by mortgages</v>
      </c>
      <c r="F291" s="517" t="str">
        <f>'Financial Assets past due'!$F$115</f>
        <v>Past due but not impaired</v>
      </c>
      <c r="G291" s="519">
        <f>INDEX('Financial Assets past due'!$B$114:$C$133,MATCH('Direct validations'!E291,'Financial Assets past due'!$C$114:$C$133,0),1)</f>
        <v>4</v>
      </c>
      <c r="H291" s="519" t="str">
        <f>HLOOKUP(F291,'Financial Assets past due'!$B$115:$I$117,3,FALSE)</f>
        <v>AA</v>
      </c>
      <c r="I291" s="520">
        <f>INDEX('Financial Assets past due'!$B$114:$I$133,MATCH('Direct validations'!G291,'Financial Assets past due'!$B$114:$B$133,0),MATCH('Direct validations'!H291,'Financial Assets past due'!$B$117:$I$117,0))</f>
        <v>0</v>
      </c>
      <c r="J291" s="520">
        <f>INDEX('Financial Assets past due'!$K$114:$R$133,MATCH('Direct validations'!G291,'Financial Assets past due'!$K$114:$K$133,0),MATCH('Direct validations'!H291,'Financial Assets past due'!$K$117:$R$117,0))</f>
        <v>0</v>
      </c>
      <c r="K291" s="528" t="s">
        <v>110</v>
      </c>
      <c r="L291" s="516" t="str">
        <f>'Age analysis of past due no imp'!$C$117</f>
        <v>Loans secured by mortgages</v>
      </c>
      <c r="M291" s="516" t="str">
        <f>'Age analysis of past due no imp'!$I$110</f>
        <v>Total</v>
      </c>
      <c r="N291" s="516">
        <f>INDEX('Age analysis of past due no imp'!$B$109:$C$128,MATCH('Direct validations'!L291,'Age analysis of past due no imp'!$C$109:$C$128,0),1)</f>
        <v>4</v>
      </c>
      <c r="O291" s="516" t="str">
        <f>HLOOKUP(M291,'Age analysis of past due no imp'!$B$110:$I$112,3,FALSE)</f>
        <v>AD</v>
      </c>
      <c r="P291" s="520">
        <f>INDEX('Age analysis of past due no imp'!$B$109:$I$128,MATCH('Direct validations'!N291,'Age analysis of past due no imp'!$B$109:$B$128,0),MATCH('Direct validations'!O291,'Age analysis of past due no imp'!$B$112:$I$112,0))</f>
        <v>0</v>
      </c>
      <c r="Q291" s="520">
        <f>INDEX('Age analysis of past due no imp'!$K$109:$R$128,MATCH('Direct validations'!N291,'Age analysis of past due no imp'!$K$109:$K$128,0),MATCH('Direct validations'!O291,'Age analysis of past due no imp'!$K$112:$R$112,0))</f>
        <v>0</v>
      </c>
      <c r="R291" s="517" t="str">
        <f t="shared" si="99"/>
        <v>Pass</v>
      </c>
      <c r="S291" s="529" t="str">
        <f t="shared" si="100"/>
        <v>Pass</v>
      </c>
      <c r="T291" s="517" t="s">
        <v>16</v>
      </c>
      <c r="U291" s="517">
        <f t="shared" si="101"/>
        <v>0</v>
      </c>
      <c r="V291" s="529">
        <f t="shared" si="101"/>
        <v>0</v>
      </c>
    </row>
    <row r="292" spans="4:22" ht="14.5" x14ac:dyDescent="0.35">
      <c r="D292" s="532" t="s">
        <v>109</v>
      </c>
      <c r="E292" s="517" t="str">
        <f>'Financial Assets past due'!$C$144</f>
        <v>Loans secured by mortgages</v>
      </c>
      <c r="F292" s="517" t="str">
        <f>'Financial Assets past due'!$F$137</f>
        <v>Past due but not impaired</v>
      </c>
      <c r="G292" s="519">
        <f>INDEX('Financial Assets past due'!$B$136:$C$155,MATCH('Direct validations'!E292,'Financial Assets past due'!$C$136:$C$155,0),1)</f>
        <v>4</v>
      </c>
      <c r="H292" s="519" t="str">
        <f>HLOOKUP(F292,'Financial Assets past due'!$B$137:$I$139,3,FALSE)</f>
        <v>AF</v>
      </c>
      <c r="I292" s="520">
        <f>INDEX('Financial Assets past due'!$B$136:$I$155,MATCH('Direct validations'!G292,'Financial Assets past due'!$B$136:$B$155,0),MATCH('Direct validations'!H292,'Financial Assets past due'!$B$139:$I$139,0))</f>
        <v>0</v>
      </c>
      <c r="J292" s="520">
        <f>INDEX('Financial Assets past due'!$K$136:$R$155,MATCH('Direct validations'!G292,'Financial Assets past due'!$K$136:$K$155,0),MATCH('Direct validations'!H292,'Financial Assets past due'!$K$139:$R$139,0))</f>
        <v>0</v>
      </c>
      <c r="K292" s="528" t="s">
        <v>110</v>
      </c>
      <c r="L292" s="516" t="str">
        <f>'Age analysis of past due no imp'!$C$138</f>
        <v>Loans secured by mortgages</v>
      </c>
      <c r="M292" s="516" t="str">
        <f>'Age analysis of past due no imp'!$I$131</f>
        <v>Total</v>
      </c>
      <c r="N292" s="516">
        <f>INDEX('Age analysis of past due no imp'!$B$130:$C$149,MATCH('Direct validations'!L292,'Age analysis of past due no imp'!$C$130:$C$149,0),1)</f>
        <v>4</v>
      </c>
      <c r="O292" s="516" t="str">
        <f>HLOOKUP(M292,'Age analysis of past due no imp'!$B$131:$I$133,3,FALSE)</f>
        <v>AI</v>
      </c>
      <c r="P292" s="520">
        <f>INDEX('Age analysis of past due no imp'!$B$130:$I$149,MATCH('Direct validations'!N292,'Age analysis of past due no imp'!$B$130:$B$149,0),MATCH('Direct validations'!O292,'Age analysis of past due no imp'!$B$133:$I$133,0))</f>
        <v>0</v>
      </c>
      <c r="Q292" s="520">
        <f>INDEX('Age analysis of past due no imp'!$K$130:$R$149,MATCH('Direct validations'!N292,'Age analysis of past due no imp'!$K$130:$K$149,0),MATCH('Direct validations'!O292,'Age analysis of past due no imp'!$K$133:$R$133,0))</f>
        <v>0</v>
      </c>
      <c r="R292" s="517" t="str">
        <f t="shared" si="99"/>
        <v>Pass</v>
      </c>
      <c r="S292" s="529" t="str">
        <f t="shared" si="100"/>
        <v>Pass</v>
      </c>
      <c r="T292" s="517" t="s">
        <v>16</v>
      </c>
      <c r="U292" s="517">
        <f t="shared" si="101"/>
        <v>0</v>
      </c>
      <c r="V292" s="529">
        <f t="shared" si="101"/>
        <v>0</v>
      </c>
    </row>
    <row r="293" spans="4:22" ht="14.5" x14ac:dyDescent="0.35">
      <c r="D293" s="532" t="s">
        <v>109</v>
      </c>
      <c r="E293" s="517" t="str">
        <f>'Financial Assets past due'!$C$166</f>
        <v>Loans secured by mortgages</v>
      </c>
      <c r="F293" s="517" t="str">
        <f>'Financial Assets past due'!$F$159</f>
        <v>Past due but not impaired</v>
      </c>
      <c r="G293" s="519">
        <f>INDEX('Financial Assets past due'!$B$158:$C$177,MATCH('Direct validations'!E293,'Financial Assets past due'!$C$158:$C$177,0),1)</f>
        <v>4</v>
      </c>
      <c r="H293" s="519" t="str">
        <f>HLOOKUP(F293,'Financial Assets past due'!$B$159:$I$161,3,FALSE)</f>
        <v>AK</v>
      </c>
      <c r="I293" s="520">
        <f>INDEX('Financial Assets past due'!$B$158:$I$177,MATCH('Direct validations'!G293,'Financial Assets past due'!$B$158:$B$177,0),MATCH('Direct validations'!H293,'Financial Assets past due'!$B$161:$I$161,0))</f>
        <v>0</v>
      </c>
      <c r="J293" s="520">
        <f>INDEX('Financial Assets past due'!$K$158:$R$177,MATCH('Direct validations'!G293,'Financial Assets past due'!$K$158:$K$177,0),MATCH('Direct validations'!H293,'Financial Assets past due'!$K$161:$R$161,0))</f>
        <v>0</v>
      </c>
      <c r="K293" s="528" t="s">
        <v>110</v>
      </c>
      <c r="L293" s="516" t="str">
        <f>'Age analysis of past due no imp'!$C$159</f>
        <v>Loans secured by mortgages</v>
      </c>
      <c r="M293" s="516" t="str">
        <f>'Age analysis of past due no imp'!$I$152</f>
        <v>Total</v>
      </c>
      <c r="N293" s="516">
        <f>INDEX('Age analysis of past due no imp'!$B$151:$C$170,MATCH('Direct validations'!L293,'Age analysis of past due no imp'!$C$151:$C$170,0),1)</f>
        <v>4</v>
      </c>
      <c r="O293" s="516" t="str">
        <f>HLOOKUP(M293,'Age analysis of past due no imp'!$B$152:$I$154,3,FALSE)</f>
        <v>AN</v>
      </c>
      <c r="P293" s="520">
        <f>INDEX('Age analysis of past due no imp'!$B$151:$I$170,MATCH('Direct validations'!N293,'Age analysis of past due no imp'!$B$151:$B$170,0),MATCH('Direct validations'!O293,'Age analysis of past due no imp'!$B$154:$I$154,0))</f>
        <v>0</v>
      </c>
      <c r="Q293" s="520">
        <f>INDEX('Age analysis of past due no imp'!$K$151:$R$170,MATCH('Direct validations'!N293,'Age analysis of past due no imp'!$K$151:$K$170,0),MATCH('Direct validations'!O293,'Age analysis of past due no imp'!$K$154:$R$154,0))</f>
        <v>0</v>
      </c>
      <c r="R293" s="517" t="str">
        <f t="shared" si="99"/>
        <v>Pass</v>
      </c>
      <c r="S293" s="529" t="str">
        <f t="shared" si="100"/>
        <v>Pass</v>
      </c>
      <c r="T293" s="517" t="s">
        <v>16</v>
      </c>
      <c r="U293" s="517">
        <f t="shared" si="101"/>
        <v>0</v>
      </c>
      <c r="V293" s="529">
        <f t="shared" si="101"/>
        <v>0</v>
      </c>
    </row>
    <row r="294" spans="4:22" x14ac:dyDescent="0.3">
      <c r="D294" s="525"/>
      <c r="I294" s="520"/>
      <c r="J294" s="520"/>
      <c r="P294" s="520"/>
      <c r="Q294" s="520"/>
      <c r="R294" s="517"/>
      <c r="S294" s="529"/>
      <c r="U294" s="517"/>
      <c r="V294" s="529"/>
    </row>
    <row r="295" spans="4:22" ht="14.5" x14ac:dyDescent="0.35">
      <c r="D295" s="532" t="s">
        <v>109</v>
      </c>
      <c r="E295" s="517" t="str">
        <f>'Financial Assets past due'!$C$13</f>
        <v>Loans and deposits with credit institutions</v>
      </c>
      <c r="F295" s="517" t="str">
        <f>'Financial Assets past due'!$F$5</f>
        <v>Past due but not impaired</v>
      </c>
      <c r="G295" s="519">
        <f>INDEX('Financial Assets past due'!$B$4:$C$23,MATCH('Direct validations'!E295,'Financial Assets past due'!$C$4:$C$23,0),1)</f>
        <v>5</v>
      </c>
      <c r="H295" s="519" t="str">
        <f>HLOOKUP(F295,'Financial Assets past due'!$B$5:$I$7,3,FALSE)</f>
        <v>B</v>
      </c>
      <c r="I295" s="520">
        <f>INDEX('Financial Assets past due'!$B$4:$I$23,MATCH('Direct validations'!G295,'Financial Assets past due'!$B$4:$B$23,0),MATCH('Direct validations'!H295,'Financial Assets past due'!$B$7:$I$7,0))</f>
        <v>0</v>
      </c>
      <c r="J295" s="520">
        <f>INDEX('Financial Assets past due'!$K$4:R$23,MATCH('Direct validations'!G295,'Financial Assets past due'!$K$4:$K$23,0),MATCH('Direct validations'!H295,'Financial Assets past due'!$K$7:$R$7,0))</f>
        <v>0</v>
      </c>
      <c r="K295" s="528" t="s">
        <v>110</v>
      </c>
      <c r="L295" s="516" t="str">
        <f>'Age analysis of past due no imp'!$C$13</f>
        <v>Loans and deposits with credit institutions</v>
      </c>
      <c r="M295" s="516" t="str">
        <f>'Age analysis of past due no imp'!$I$5</f>
        <v>Total</v>
      </c>
      <c r="N295" s="516">
        <f>INDEX('Age analysis of past due no imp'!$B$4:$C$23,MATCH('Direct validations'!L295,'Age analysis of past due no imp'!$C$4:$C$23,0),1)</f>
        <v>5</v>
      </c>
      <c r="O295" s="516" t="str">
        <f>HLOOKUP(M295,'Age analysis of past due no imp'!$B$5:$I$7,3,FALSE)</f>
        <v>E</v>
      </c>
      <c r="P295" s="520">
        <f>INDEX('Age analysis of past due no imp'!$B$4:$I$23,MATCH('Direct validations'!N295,'Age analysis of past due no imp'!$B$4:$B$23,0),MATCH('Direct validations'!O295,'Age analysis of past due no imp'!$B$7:$I$7,0))</f>
        <v>0</v>
      </c>
      <c r="Q295" s="520">
        <f>INDEX('Age analysis of past due no imp'!$K$4:$R$23,MATCH('Direct validations'!N295,'Age analysis of past due no imp'!$K$4:$K$23,0),MATCH('Direct validations'!O295,'Age analysis of past due no imp'!$K$7:$R$7,0))</f>
        <v>0</v>
      </c>
      <c r="R295" s="517" t="str">
        <f t="shared" ref="R295:R302" si="102">IF($T295="No",IF(I295=P295,"Pass","Fail"),IF(I295+P295=0,"Pass","Fail"))</f>
        <v>Pass</v>
      </c>
      <c r="S295" s="529" t="str">
        <f t="shared" ref="S295:S302" si="103">IF($T295="No",IF(J295=Q295,"Pass","Fail"),IF(J295+Q295=0,"Pass","Fail"))</f>
        <v>Pass</v>
      </c>
      <c r="T295" s="517" t="s">
        <v>16</v>
      </c>
      <c r="U295" s="517">
        <f t="shared" ref="U295:V302" si="104">IF(R295="Pass",0,1)</f>
        <v>0</v>
      </c>
      <c r="V295" s="529">
        <f t="shared" si="104"/>
        <v>0</v>
      </c>
    </row>
    <row r="296" spans="4:22" ht="14.5" x14ac:dyDescent="0.35">
      <c r="D296" s="532" t="s">
        <v>109</v>
      </c>
      <c r="E296" s="517" t="str">
        <f>'Financial Assets past due'!$C$35</f>
        <v>Loans and deposits with credit institutions</v>
      </c>
      <c r="F296" s="517" t="str">
        <f>'Financial Assets past due'!$F$27</f>
        <v>Past due but not impaired</v>
      </c>
      <c r="G296" s="519">
        <f>INDEX('Financial Assets past due'!$B$26:$C$45,MATCH('Direct validations'!E296,'Financial Assets past due'!$C$26:$C$45,0),1)</f>
        <v>5</v>
      </c>
      <c r="H296" s="519" t="str">
        <f>HLOOKUP(F296,'Financial Assets past due'!$B$27:$I$29,3,FALSE)</f>
        <v>G</v>
      </c>
      <c r="I296" s="520">
        <f>INDEX('Financial Assets past due'!$B$26:$I$45,MATCH('Direct validations'!G296,'Financial Assets past due'!$B$26:$B$45,0),MATCH('Direct validations'!H296,'Financial Assets past due'!$B$29:$I$29,0))</f>
        <v>0</v>
      </c>
      <c r="J296" s="520">
        <f>INDEX('Financial Assets past due'!$K$26:$R$45,MATCH('Direct validations'!G296,'Financial Assets past due'!$K$26:$K$45,0),MATCH('Direct validations'!H296,'Financial Assets past due'!$K$29:$R$29,0))</f>
        <v>0</v>
      </c>
      <c r="K296" s="528" t="s">
        <v>110</v>
      </c>
      <c r="L296" s="516" t="str">
        <f>'Age analysis of past due no imp'!$C$34</f>
        <v>Loans and deposits with credit institutions</v>
      </c>
      <c r="M296" s="516" t="str">
        <f>'Age analysis of past due no imp'!$I$26</f>
        <v>Total</v>
      </c>
      <c r="N296" s="516">
        <f>INDEX('Age analysis of past due no imp'!$B$25:$C$44,MATCH('Direct validations'!L296,'Age analysis of past due no imp'!$C$25:$C$44,0),1)</f>
        <v>5</v>
      </c>
      <c r="O296" s="516" t="str">
        <f>HLOOKUP(M296,'Age analysis of past due no imp'!$B$26:$I$28,3,FALSE)</f>
        <v>J</v>
      </c>
      <c r="P296" s="520">
        <f>INDEX('Age analysis of past due no imp'!$B$25:$I$44,MATCH('Direct validations'!N296,'Age analysis of past due no imp'!$B$25:$B$44,0),MATCH('Direct validations'!O296,'Age analysis of past due no imp'!$B$28:$I$28,0))</f>
        <v>0</v>
      </c>
      <c r="Q296" s="520">
        <f>INDEX('Age analysis of past due no imp'!$K$25:$R$44,MATCH('Direct validations'!N296,'Age analysis of past due no imp'!$K$25:$K$44,0),MATCH('Direct validations'!O296,'Age analysis of past due no imp'!$K$28:$R$28,0))</f>
        <v>0</v>
      </c>
      <c r="R296" s="517" t="str">
        <f t="shared" si="102"/>
        <v>Pass</v>
      </c>
      <c r="S296" s="529" t="str">
        <f t="shared" si="103"/>
        <v>Pass</v>
      </c>
      <c r="T296" s="517" t="s">
        <v>16</v>
      </c>
      <c r="U296" s="517">
        <f t="shared" si="104"/>
        <v>0</v>
      </c>
      <c r="V296" s="529">
        <f t="shared" si="104"/>
        <v>0</v>
      </c>
    </row>
    <row r="297" spans="4:22" ht="14.5" x14ac:dyDescent="0.35">
      <c r="D297" s="532" t="s">
        <v>109</v>
      </c>
      <c r="E297" s="517" t="str">
        <f>'Financial Assets past due'!$C$57</f>
        <v>Loans and deposits with credit institutions</v>
      </c>
      <c r="F297" s="517" t="str">
        <f>'Financial Assets past due'!$F$49</f>
        <v>Past due but not impaired</v>
      </c>
      <c r="G297" s="519">
        <f>INDEX('Financial Assets past due'!$B$48:$C$67,MATCH('Direct validations'!E297,'Financial Assets past due'!$C$48:$C$67,0),1)</f>
        <v>5</v>
      </c>
      <c r="H297" s="519" t="str">
        <f>HLOOKUP(F297,'Financial Assets past due'!$B$49:$I$51,3,FALSE)</f>
        <v>L</v>
      </c>
      <c r="I297" s="520">
        <f>INDEX('Financial Assets past due'!$B$48:$I$67,MATCH('Direct validations'!G297,'Financial Assets past due'!$B$48:$B$67,0),MATCH('Direct validations'!H297,'Financial Assets past due'!$B$51:$I$51,0))</f>
        <v>0</v>
      </c>
      <c r="J297" s="520">
        <f>INDEX('Financial Assets past due'!$K$48:$R$67,MATCH('Direct validations'!G297,'Financial Assets past due'!$K$48:$K$67,0),MATCH('Direct validations'!H297,'Financial Assets past due'!$K$51:$R$51,0))</f>
        <v>0</v>
      </c>
      <c r="K297" s="528" t="s">
        <v>110</v>
      </c>
      <c r="L297" s="516" t="str">
        <f>'Age analysis of past due no imp'!$C$55</f>
        <v>Loans and deposits with credit institutions</v>
      </c>
      <c r="M297" s="516" t="str">
        <f>'Age analysis of past due no imp'!$I$47</f>
        <v>Total</v>
      </c>
      <c r="N297" s="516">
        <f>INDEX('Age analysis of past due no imp'!$B$46:$C$65,MATCH('Direct validations'!L297,'Age analysis of past due no imp'!$C$46:$C$65,0),1)</f>
        <v>5</v>
      </c>
      <c r="O297" s="516" t="str">
        <f>HLOOKUP(M297,'Age analysis of past due no imp'!$B$47:$I$49,3,FALSE)</f>
        <v>O</v>
      </c>
      <c r="P297" s="520">
        <f>INDEX('Age analysis of past due no imp'!$B$46:$I$65,MATCH('Direct validations'!N297,'Age analysis of past due no imp'!$B$46:$B$65,0),MATCH('Direct validations'!O297,'Age analysis of past due no imp'!$B$49:$I$49,0))</f>
        <v>0</v>
      </c>
      <c r="Q297" s="520">
        <f>INDEX('Age analysis of past due no imp'!$K$46:$R$65,MATCH('Direct validations'!N297,'Age analysis of past due no imp'!$K$46:$K$65,0),MATCH('Direct validations'!O297,'Age analysis of past due no imp'!$K$49:$R$49,0))</f>
        <v>0</v>
      </c>
      <c r="R297" s="517" t="str">
        <f t="shared" si="102"/>
        <v>Pass</v>
      </c>
      <c r="S297" s="529" t="str">
        <f t="shared" si="103"/>
        <v>Pass</v>
      </c>
      <c r="T297" s="517" t="s">
        <v>16</v>
      </c>
      <c r="U297" s="517">
        <f t="shared" si="104"/>
        <v>0</v>
      </c>
      <c r="V297" s="529">
        <f t="shared" si="104"/>
        <v>0</v>
      </c>
    </row>
    <row r="298" spans="4:22" ht="14.5" x14ac:dyDescent="0.35">
      <c r="D298" s="532" t="s">
        <v>109</v>
      </c>
      <c r="E298" s="517" t="str">
        <f>'Financial Assets past due'!$C$79</f>
        <v>Loans and deposits with credit institutions</v>
      </c>
      <c r="F298" s="517" t="str">
        <f>'Financial Assets past due'!$F$71</f>
        <v>Past due but not impaired</v>
      </c>
      <c r="G298" s="519">
        <f>INDEX('Financial Assets past due'!$B$70:$C$89,MATCH('Direct validations'!E298,'Financial Assets past due'!$C$70:$C$89,0),1)</f>
        <v>5</v>
      </c>
      <c r="H298" s="519" t="str">
        <f>HLOOKUP(F298,'Financial Assets past due'!$B$71:$I$73,3,FALSE)</f>
        <v>Q</v>
      </c>
      <c r="I298" s="520">
        <f>INDEX('Financial Assets past due'!$B$70:$I$89,MATCH('Direct validations'!G298,'Financial Assets past due'!$B$70:$B$89,0),MATCH('Direct validations'!H298,'Financial Assets past due'!$B$73:$I$73,0))</f>
        <v>0</v>
      </c>
      <c r="J298" s="520">
        <f>INDEX('Financial Assets past due'!$K$70:$R$89,MATCH('Direct validations'!G298,'Financial Assets past due'!$K$70:$K$89,0),MATCH('Direct validations'!H298,'Financial Assets past due'!$K$73:$R$73,0))</f>
        <v>0</v>
      </c>
      <c r="K298" s="528" t="s">
        <v>110</v>
      </c>
      <c r="L298" s="516" t="str">
        <f>'Age analysis of past due no imp'!$C$76</f>
        <v>Loans and deposits with credit institutions</v>
      </c>
      <c r="M298" s="516" t="str">
        <f>'Age analysis of past due no imp'!$I$68</f>
        <v>Total</v>
      </c>
      <c r="N298" s="516">
        <f>INDEX('Age analysis of past due no imp'!$B$67:$C$86,MATCH('Direct validations'!L298,'Age analysis of past due no imp'!$C$67:$C$86,0),1)</f>
        <v>5</v>
      </c>
      <c r="O298" s="516" t="str">
        <f>HLOOKUP(M298,'Age analysis of past due no imp'!$B$68:$I$70,3,FALSE)</f>
        <v>T</v>
      </c>
      <c r="P298" s="520">
        <f>INDEX('Age analysis of past due no imp'!$B$67:$I$86,MATCH('Direct validations'!N298,'Age analysis of past due no imp'!$B$67:$B$86,0),MATCH('Direct validations'!O298,'Age analysis of past due no imp'!$B$70:$I$70,0))</f>
        <v>0</v>
      </c>
      <c r="Q298" s="520">
        <f>INDEX('Age analysis of past due no imp'!$K$67:$R$86,MATCH('Direct validations'!N298,'Age analysis of past due no imp'!$K$67:$K$86,0),MATCH('Direct validations'!O298,'Age analysis of past due no imp'!$K$70:$R$70,0))</f>
        <v>0</v>
      </c>
      <c r="R298" s="517" t="str">
        <f t="shared" si="102"/>
        <v>Pass</v>
      </c>
      <c r="S298" s="529" t="str">
        <f t="shared" si="103"/>
        <v>Pass</v>
      </c>
      <c r="T298" s="517" t="s">
        <v>16</v>
      </c>
      <c r="U298" s="517">
        <f t="shared" si="104"/>
        <v>0</v>
      </c>
      <c r="V298" s="529">
        <f t="shared" si="104"/>
        <v>0</v>
      </c>
    </row>
    <row r="299" spans="4:22" ht="14.5" x14ac:dyDescent="0.35">
      <c r="D299" s="532" t="s">
        <v>109</v>
      </c>
      <c r="E299" s="517" t="str">
        <f>'Financial Assets past due'!$C$101</f>
        <v>Loans and deposits with credit institutions</v>
      </c>
      <c r="F299" s="517" t="str">
        <f>'Financial Assets past due'!$F$93</f>
        <v>Past due but not impaired</v>
      </c>
      <c r="G299" s="519">
        <f>INDEX('Financial Assets past due'!$B$92:$C$111,MATCH('Direct validations'!E299,'Financial Assets past due'!$C$92:$C$111,0),1)</f>
        <v>5</v>
      </c>
      <c r="H299" s="519" t="str">
        <f>HLOOKUP(F299,'Financial Assets past due'!$B$93:$I$95,3,FALSE)</f>
        <v>V</v>
      </c>
      <c r="I299" s="520">
        <f>INDEX('Financial Assets past due'!$B$92:$I$111,MATCH('Direct validations'!G299,'Financial Assets past due'!$B$92:$B$111,0),MATCH('Direct validations'!H299,'Financial Assets past due'!$B$95:$I$95,0))</f>
        <v>0</v>
      </c>
      <c r="J299" s="520">
        <f>INDEX('Financial Assets past due'!$K$92:$R$111,MATCH('Direct validations'!G299,'Financial Assets past due'!$K$92:$K$111,0),MATCH('Direct validations'!H299,'Financial Assets past due'!$K$95:$R$95,0))</f>
        <v>0</v>
      </c>
      <c r="K299" s="528" t="s">
        <v>110</v>
      </c>
      <c r="L299" s="516" t="str">
        <f>'Age analysis of past due no imp'!$C$97</f>
        <v>Loans and deposits with credit institutions</v>
      </c>
      <c r="M299" s="516" t="str">
        <f>'Age analysis of past due no imp'!$I$89</f>
        <v>Total</v>
      </c>
      <c r="N299" s="516">
        <f>INDEX('Age analysis of past due no imp'!$B$88:$C$107,MATCH('Direct validations'!L299,'Age analysis of past due no imp'!$C$88:$C$107,0),1)</f>
        <v>5</v>
      </c>
      <c r="O299" s="516" t="str">
        <f>HLOOKUP(M299,'Age analysis of past due no imp'!$B$89:$I$91,3,FALSE)</f>
        <v>Y</v>
      </c>
      <c r="P299" s="520">
        <f>INDEX('Age analysis of past due no imp'!$B$88:$I$107,MATCH('Direct validations'!N299,'Age analysis of past due no imp'!$B$88:$B$107,0),MATCH('Direct validations'!O299,'Age analysis of past due no imp'!$B$91:$I$91,0))</f>
        <v>0</v>
      </c>
      <c r="Q299" s="520">
        <f>INDEX('Age analysis of past due no imp'!$K$88:$R$107,MATCH('Direct validations'!N299,'Age analysis of past due no imp'!$K$88:$K$107,0),MATCH('Direct validations'!O299,'Age analysis of past due no imp'!$K$91:$R$91,0))</f>
        <v>0</v>
      </c>
      <c r="R299" s="517" t="str">
        <f t="shared" si="102"/>
        <v>Pass</v>
      </c>
      <c r="S299" s="529" t="str">
        <f t="shared" si="103"/>
        <v>Pass</v>
      </c>
      <c r="T299" s="517" t="s">
        <v>16</v>
      </c>
      <c r="U299" s="517">
        <f t="shared" si="104"/>
        <v>0</v>
      </c>
      <c r="V299" s="529">
        <f t="shared" si="104"/>
        <v>0</v>
      </c>
    </row>
    <row r="300" spans="4:22" ht="14.5" x14ac:dyDescent="0.35">
      <c r="D300" s="532" t="s">
        <v>109</v>
      </c>
      <c r="E300" s="517" t="str">
        <f>'Financial Assets past due'!$C$123</f>
        <v>Loans and deposits with credit institutions</v>
      </c>
      <c r="F300" s="517" t="str">
        <f>'Financial Assets past due'!$F$115</f>
        <v>Past due but not impaired</v>
      </c>
      <c r="G300" s="519">
        <f>INDEX('Financial Assets past due'!$B$114:$C$133,MATCH('Direct validations'!E300,'Financial Assets past due'!$C$114:$C$133,0),1)</f>
        <v>5</v>
      </c>
      <c r="H300" s="519" t="str">
        <f>HLOOKUP(F300,'Financial Assets past due'!$B$115:$I$117,3,FALSE)</f>
        <v>AA</v>
      </c>
      <c r="I300" s="520">
        <f>INDEX('Financial Assets past due'!$B$114:$I$133,MATCH('Direct validations'!G300,'Financial Assets past due'!$B$114:$B$133,0),MATCH('Direct validations'!H300,'Financial Assets past due'!$B$117:$I$117,0))</f>
        <v>0</v>
      </c>
      <c r="J300" s="520">
        <f>INDEX('Financial Assets past due'!$K$114:$R$133,MATCH('Direct validations'!G300,'Financial Assets past due'!$K$114:$K$133,0),MATCH('Direct validations'!H300,'Financial Assets past due'!$K$117:$R$117,0))</f>
        <v>0</v>
      </c>
      <c r="K300" s="528" t="s">
        <v>110</v>
      </c>
      <c r="L300" s="516" t="str">
        <f>'Age analysis of past due no imp'!$C$118</f>
        <v>Loans and deposits with credit institutions</v>
      </c>
      <c r="M300" s="516" t="str">
        <f>'Age analysis of past due no imp'!$I$110</f>
        <v>Total</v>
      </c>
      <c r="N300" s="516">
        <f>INDEX('Age analysis of past due no imp'!$B$109:$C$128,MATCH('Direct validations'!L300,'Age analysis of past due no imp'!$C$109:$C$128,0),1)</f>
        <v>5</v>
      </c>
      <c r="O300" s="516" t="str">
        <f>HLOOKUP(M300,'Age analysis of past due no imp'!$B$110:$I$112,3,FALSE)</f>
        <v>AD</v>
      </c>
      <c r="P300" s="520">
        <f>INDEX('Age analysis of past due no imp'!$B$109:$I$128,MATCH('Direct validations'!N300,'Age analysis of past due no imp'!$B$109:$B$128,0),MATCH('Direct validations'!O300,'Age analysis of past due no imp'!$B$112:$I$112,0))</f>
        <v>0</v>
      </c>
      <c r="Q300" s="520">
        <f>INDEX('Age analysis of past due no imp'!$K$109:$R$128,MATCH('Direct validations'!N300,'Age analysis of past due no imp'!$K$109:$K$128,0),MATCH('Direct validations'!O300,'Age analysis of past due no imp'!$K$112:$R$112,0))</f>
        <v>0</v>
      </c>
      <c r="R300" s="517" t="str">
        <f t="shared" si="102"/>
        <v>Pass</v>
      </c>
      <c r="S300" s="529" t="str">
        <f t="shared" si="103"/>
        <v>Pass</v>
      </c>
      <c r="T300" s="517" t="s">
        <v>16</v>
      </c>
      <c r="U300" s="517">
        <f t="shared" si="104"/>
        <v>0</v>
      </c>
      <c r="V300" s="529">
        <f t="shared" si="104"/>
        <v>0</v>
      </c>
    </row>
    <row r="301" spans="4:22" ht="14.5" x14ac:dyDescent="0.35">
      <c r="D301" s="532" t="s">
        <v>109</v>
      </c>
      <c r="E301" s="517" t="str">
        <f>'Financial Assets past due'!$C$145</f>
        <v>Loans and deposits with credit institutions</v>
      </c>
      <c r="F301" s="517" t="str">
        <f>'Financial Assets past due'!$F$137</f>
        <v>Past due but not impaired</v>
      </c>
      <c r="G301" s="519">
        <f>INDEX('Financial Assets past due'!$B$136:$C$155,MATCH('Direct validations'!E301,'Financial Assets past due'!$C$136:$C$155,0),1)</f>
        <v>5</v>
      </c>
      <c r="H301" s="519" t="str">
        <f>HLOOKUP(F301,'Financial Assets past due'!$B$137:$I$139,3,FALSE)</f>
        <v>AF</v>
      </c>
      <c r="I301" s="520">
        <f>INDEX('Financial Assets past due'!$B$136:$I$155,MATCH('Direct validations'!G301,'Financial Assets past due'!$B$136:$B$155,0),MATCH('Direct validations'!H301,'Financial Assets past due'!$B$139:$I$139,0))</f>
        <v>0</v>
      </c>
      <c r="J301" s="520">
        <f>INDEX('Financial Assets past due'!$K$136:$R$155,MATCH('Direct validations'!G301,'Financial Assets past due'!$K$136:$K$155,0),MATCH('Direct validations'!H301,'Financial Assets past due'!$K$139:$R$139,0))</f>
        <v>0</v>
      </c>
      <c r="K301" s="528" t="s">
        <v>110</v>
      </c>
      <c r="L301" s="516" t="str">
        <f>'Age analysis of past due no imp'!$C$139</f>
        <v>Loans and deposits with credit institutions</v>
      </c>
      <c r="M301" s="516" t="str">
        <f>'Age analysis of past due no imp'!$I$131</f>
        <v>Total</v>
      </c>
      <c r="N301" s="516">
        <f>INDEX('Age analysis of past due no imp'!$B$130:$C$149,MATCH('Direct validations'!L301,'Age analysis of past due no imp'!$C$130:$C$149,0),1)</f>
        <v>5</v>
      </c>
      <c r="O301" s="516" t="str">
        <f>HLOOKUP(M301,'Age analysis of past due no imp'!$B$131:$I$133,3,FALSE)</f>
        <v>AI</v>
      </c>
      <c r="P301" s="520">
        <f>INDEX('Age analysis of past due no imp'!$B$130:$I$149,MATCH('Direct validations'!N301,'Age analysis of past due no imp'!$B$130:$B$149,0),MATCH('Direct validations'!O301,'Age analysis of past due no imp'!$B$133:$I$133,0))</f>
        <v>0</v>
      </c>
      <c r="Q301" s="520">
        <f>INDEX('Age analysis of past due no imp'!$K$130:$R$149,MATCH('Direct validations'!N301,'Age analysis of past due no imp'!$K$130:$K$149,0),MATCH('Direct validations'!O301,'Age analysis of past due no imp'!$K$133:$R$133,0))</f>
        <v>0</v>
      </c>
      <c r="R301" s="517" t="str">
        <f t="shared" si="102"/>
        <v>Pass</v>
      </c>
      <c r="S301" s="529" t="str">
        <f t="shared" si="103"/>
        <v>Pass</v>
      </c>
      <c r="T301" s="517" t="s">
        <v>16</v>
      </c>
      <c r="U301" s="517">
        <f t="shared" si="104"/>
        <v>0</v>
      </c>
      <c r="V301" s="529">
        <f t="shared" si="104"/>
        <v>0</v>
      </c>
    </row>
    <row r="302" spans="4:22" ht="14.5" x14ac:dyDescent="0.35">
      <c r="D302" s="532" t="s">
        <v>109</v>
      </c>
      <c r="E302" s="517" t="str">
        <f>'Financial Assets past due'!$C$167</f>
        <v>Loans and deposits with credit institutions</v>
      </c>
      <c r="F302" s="517" t="str">
        <f>'Financial Assets past due'!$F$159</f>
        <v>Past due but not impaired</v>
      </c>
      <c r="G302" s="519">
        <f>INDEX('Financial Assets past due'!$B$158:$C$177,MATCH('Direct validations'!E302,'Financial Assets past due'!$C$158:$C$177,0),1)</f>
        <v>5</v>
      </c>
      <c r="H302" s="519" t="str">
        <f>HLOOKUP(F302,'Financial Assets past due'!$B$159:$I$161,3,FALSE)</f>
        <v>AK</v>
      </c>
      <c r="I302" s="520">
        <f>INDEX('Financial Assets past due'!$B$158:$I$177,MATCH('Direct validations'!G302,'Financial Assets past due'!$B$158:$B$177,0),MATCH('Direct validations'!H302,'Financial Assets past due'!$B$161:$I$161,0))</f>
        <v>0</v>
      </c>
      <c r="J302" s="520">
        <f>INDEX('Financial Assets past due'!$K$158:$R$177,MATCH('Direct validations'!G302,'Financial Assets past due'!$K$158:$K$177,0),MATCH('Direct validations'!H302,'Financial Assets past due'!$K$161:$R$161,0))</f>
        <v>0</v>
      </c>
      <c r="K302" s="528" t="s">
        <v>110</v>
      </c>
      <c r="L302" s="516" t="str">
        <f>'Age analysis of past due no imp'!$C$160</f>
        <v>Loans and deposits with credit institutions</v>
      </c>
      <c r="M302" s="516" t="str">
        <f>'Age analysis of past due no imp'!$I$152</f>
        <v>Total</v>
      </c>
      <c r="N302" s="516">
        <f>INDEX('Age analysis of past due no imp'!$B$151:$C$170,MATCH('Direct validations'!L302,'Age analysis of past due no imp'!$C$151:$C$170,0),1)</f>
        <v>5</v>
      </c>
      <c r="O302" s="516" t="str">
        <f>HLOOKUP(M302,'Age analysis of past due no imp'!$B$152:$I$154,3,FALSE)</f>
        <v>AN</v>
      </c>
      <c r="P302" s="520">
        <f>INDEX('Age analysis of past due no imp'!$B$151:$I$170,MATCH('Direct validations'!N302,'Age analysis of past due no imp'!$B$151:$B$170,0),MATCH('Direct validations'!O302,'Age analysis of past due no imp'!$B$154:$I$154,0))</f>
        <v>0</v>
      </c>
      <c r="Q302" s="520">
        <f>INDEX('Age analysis of past due no imp'!$K$151:$R$170,MATCH('Direct validations'!N302,'Age analysis of past due no imp'!$K$151:$K$170,0),MATCH('Direct validations'!O302,'Age analysis of past due no imp'!$K$154:$R$154,0))</f>
        <v>0</v>
      </c>
      <c r="R302" s="517" t="str">
        <f t="shared" si="102"/>
        <v>Pass</v>
      </c>
      <c r="S302" s="529" t="str">
        <f t="shared" si="103"/>
        <v>Pass</v>
      </c>
      <c r="T302" s="517" t="s">
        <v>16</v>
      </c>
      <c r="U302" s="517">
        <f t="shared" si="104"/>
        <v>0</v>
      </c>
      <c r="V302" s="529">
        <f t="shared" si="104"/>
        <v>0</v>
      </c>
    </row>
    <row r="303" spans="4:22" x14ac:dyDescent="0.3">
      <c r="D303" s="525"/>
      <c r="I303" s="520"/>
      <c r="J303" s="520"/>
      <c r="P303" s="520"/>
      <c r="Q303" s="520"/>
      <c r="R303" s="517"/>
      <c r="S303" s="529"/>
      <c r="U303" s="517"/>
      <c r="V303" s="529"/>
    </row>
    <row r="304" spans="4:22" ht="14.5" x14ac:dyDescent="0.35">
      <c r="D304" s="532" t="s">
        <v>109</v>
      </c>
      <c r="E304" s="517" t="str">
        <f>'Financial Assets past due'!$C$14</f>
        <v>Derivative assets</v>
      </c>
      <c r="F304" s="517" t="str">
        <f>'Financial Assets past due'!$F$5</f>
        <v>Past due but not impaired</v>
      </c>
      <c r="G304" s="519">
        <f>INDEX('Financial Assets past due'!$B$4:$C$23,MATCH('Direct validations'!E304,'Financial Assets past due'!$C$4:$C$23,0),1)</f>
        <v>6</v>
      </c>
      <c r="H304" s="519" t="str">
        <f>HLOOKUP(F304,'Financial Assets past due'!$B$5:$I$7,3,FALSE)</f>
        <v>B</v>
      </c>
      <c r="I304" s="520">
        <f>INDEX('Financial Assets past due'!$B$4:$I$23,MATCH('Direct validations'!G304,'Financial Assets past due'!$B$4:$B$23,0),MATCH('Direct validations'!H304,'Financial Assets past due'!$B$7:$I$7,0))</f>
        <v>0</v>
      </c>
      <c r="J304" s="520">
        <f>INDEX('Financial Assets past due'!$K$4:R$23,MATCH('Direct validations'!G304,'Financial Assets past due'!$K$4:$K$23,0),MATCH('Direct validations'!H304,'Financial Assets past due'!$K$7:$R$7,0))</f>
        <v>0</v>
      </c>
      <c r="K304" s="528" t="s">
        <v>110</v>
      </c>
      <c r="L304" s="516" t="str">
        <f>'Age analysis of past due no imp'!$C$14</f>
        <v>Derivative assets</v>
      </c>
      <c r="M304" s="516" t="str">
        <f>'Age analysis of past due no imp'!$I$5</f>
        <v>Total</v>
      </c>
      <c r="N304" s="516">
        <f>INDEX('Age analysis of past due no imp'!$B$4:$C$23,MATCH('Direct validations'!L304,'Age analysis of past due no imp'!$C$4:$C$23,0),1)</f>
        <v>6</v>
      </c>
      <c r="O304" s="516" t="str">
        <f>HLOOKUP(M304,'Age analysis of past due no imp'!$B$5:$I$7,3,FALSE)</f>
        <v>E</v>
      </c>
      <c r="P304" s="520">
        <f>INDEX('Age analysis of past due no imp'!$B$4:$I$23,MATCH('Direct validations'!N304,'Age analysis of past due no imp'!$B$4:$B$23,0),MATCH('Direct validations'!O304,'Age analysis of past due no imp'!$B$7:$I$7,0))</f>
        <v>0</v>
      </c>
      <c r="Q304" s="520">
        <f>INDEX('Age analysis of past due no imp'!$K$4:$R$23,MATCH('Direct validations'!N304,'Age analysis of past due no imp'!$K$4:$K$23,0),MATCH('Direct validations'!O304,'Age analysis of past due no imp'!$K$7:$R$7,0))</f>
        <v>0</v>
      </c>
      <c r="R304" s="517" t="str">
        <f t="shared" ref="R304:R311" si="105">IF($T304="No",IF(I304=P304,"Pass","Fail"),IF(I304+P304=0,"Pass","Fail"))</f>
        <v>Pass</v>
      </c>
      <c r="S304" s="529" t="str">
        <f t="shared" ref="S304:S311" si="106">IF($T304="No",IF(J304=Q304,"Pass","Fail"),IF(J304+Q304=0,"Pass","Fail"))</f>
        <v>Pass</v>
      </c>
      <c r="T304" s="517" t="s">
        <v>16</v>
      </c>
      <c r="U304" s="517">
        <f t="shared" ref="U304:V311" si="107">IF(R304="Pass",0,1)</f>
        <v>0</v>
      </c>
      <c r="V304" s="529">
        <f t="shared" si="107"/>
        <v>0</v>
      </c>
    </row>
    <row r="305" spans="4:22" ht="14.5" x14ac:dyDescent="0.35">
      <c r="D305" s="532" t="s">
        <v>109</v>
      </c>
      <c r="E305" s="517" t="str">
        <f>'Financial Assets past due'!$C$36</f>
        <v>Derivative assets</v>
      </c>
      <c r="F305" s="517" t="str">
        <f>'Financial Assets past due'!$F$27</f>
        <v>Past due but not impaired</v>
      </c>
      <c r="G305" s="519">
        <f>INDEX('Financial Assets past due'!$B$26:$C$45,MATCH('Direct validations'!E305,'Financial Assets past due'!$C$26:$C$45,0),1)</f>
        <v>6</v>
      </c>
      <c r="H305" s="519" t="str">
        <f>HLOOKUP(F305,'Financial Assets past due'!$B$27:$I$29,3,FALSE)</f>
        <v>G</v>
      </c>
      <c r="I305" s="520">
        <f>INDEX('Financial Assets past due'!$B$26:$I$45,MATCH('Direct validations'!G305,'Financial Assets past due'!$B$26:$B$45,0),MATCH('Direct validations'!H305,'Financial Assets past due'!$B$29:$I$29,0))</f>
        <v>0</v>
      </c>
      <c r="J305" s="520">
        <f>INDEX('Financial Assets past due'!$K$26:$R$45,MATCH('Direct validations'!G305,'Financial Assets past due'!$K$26:$K$45,0),MATCH('Direct validations'!H305,'Financial Assets past due'!$K$29:$R$29,0))</f>
        <v>0</v>
      </c>
      <c r="K305" s="528" t="s">
        <v>110</v>
      </c>
      <c r="L305" s="516" t="str">
        <f>'Age analysis of past due no imp'!$C$35</f>
        <v>Derivative assets</v>
      </c>
      <c r="M305" s="516" t="str">
        <f>'Age analysis of past due no imp'!$I$26</f>
        <v>Total</v>
      </c>
      <c r="N305" s="516">
        <f>INDEX('Age analysis of past due no imp'!$B$25:$C$44,MATCH('Direct validations'!L305,'Age analysis of past due no imp'!$C$25:$C$44,0),1)</f>
        <v>6</v>
      </c>
      <c r="O305" s="516" t="str">
        <f>HLOOKUP(M305,'Age analysis of past due no imp'!$B$26:$I$28,3,FALSE)</f>
        <v>J</v>
      </c>
      <c r="P305" s="520">
        <f>INDEX('Age analysis of past due no imp'!$B$25:$I$44,MATCH('Direct validations'!N305,'Age analysis of past due no imp'!$B$25:$B$44,0),MATCH('Direct validations'!O305,'Age analysis of past due no imp'!$B$28:$I$28,0))</f>
        <v>0</v>
      </c>
      <c r="Q305" s="520">
        <f>INDEX('Age analysis of past due no imp'!$K$25:$R$44,MATCH('Direct validations'!N305,'Age analysis of past due no imp'!$K$25:$K$44,0),MATCH('Direct validations'!O305,'Age analysis of past due no imp'!$K$28:$R$28,0))</f>
        <v>0</v>
      </c>
      <c r="R305" s="517" t="str">
        <f t="shared" si="105"/>
        <v>Pass</v>
      </c>
      <c r="S305" s="529" t="str">
        <f t="shared" si="106"/>
        <v>Pass</v>
      </c>
      <c r="T305" s="517" t="s">
        <v>16</v>
      </c>
      <c r="U305" s="517">
        <f t="shared" si="107"/>
        <v>0</v>
      </c>
      <c r="V305" s="529">
        <f t="shared" si="107"/>
        <v>0</v>
      </c>
    </row>
    <row r="306" spans="4:22" ht="14.5" x14ac:dyDescent="0.35">
      <c r="D306" s="532" t="s">
        <v>109</v>
      </c>
      <c r="E306" s="517" t="str">
        <f>'Financial Assets past due'!$C$58</f>
        <v>Derivative assets</v>
      </c>
      <c r="F306" s="517" t="str">
        <f>'Financial Assets past due'!$F$49</f>
        <v>Past due but not impaired</v>
      </c>
      <c r="G306" s="519">
        <f>INDEX('Financial Assets past due'!$B$48:$C$67,MATCH('Direct validations'!E306,'Financial Assets past due'!$C$48:$C$67,0),1)</f>
        <v>6</v>
      </c>
      <c r="H306" s="519" t="str">
        <f>HLOOKUP(F306,'Financial Assets past due'!$B$49:$I$51,3,FALSE)</f>
        <v>L</v>
      </c>
      <c r="I306" s="520">
        <f>INDEX('Financial Assets past due'!$B$48:$I$67,MATCH('Direct validations'!G306,'Financial Assets past due'!$B$48:$B$67,0),MATCH('Direct validations'!H306,'Financial Assets past due'!$B$51:$I$51,0))</f>
        <v>0</v>
      </c>
      <c r="J306" s="520">
        <f>INDEX('Financial Assets past due'!$K$48:$R$67,MATCH('Direct validations'!G306,'Financial Assets past due'!$K$48:$K$67,0),MATCH('Direct validations'!H306,'Financial Assets past due'!$K$51:$R$51,0))</f>
        <v>0</v>
      </c>
      <c r="K306" s="528" t="s">
        <v>110</v>
      </c>
      <c r="L306" s="516" t="str">
        <f>'Age analysis of past due no imp'!$C$56</f>
        <v>Derivative assets</v>
      </c>
      <c r="M306" s="516" t="str">
        <f>'Age analysis of past due no imp'!$I$47</f>
        <v>Total</v>
      </c>
      <c r="N306" s="516">
        <f>INDEX('Age analysis of past due no imp'!$B$46:$C$65,MATCH('Direct validations'!L306,'Age analysis of past due no imp'!$C$46:$C$65,0),1)</f>
        <v>6</v>
      </c>
      <c r="O306" s="516" t="str">
        <f>HLOOKUP(M306,'Age analysis of past due no imp'!$B$47:$I$49,3,FALSE)</f>
        <v>O</v>
      </c>
      <c r="P306" s="520">
        <f>INDEX('Age analysis of past due no imp'!$B$46:$I$65,MATCH('Direct validations'!N306,'Age analysis of past due no imp'!$B$46:$B$65,0),MATCH('Direct validations'!O306,'Age analysis of past due no imp'!$B$49:$I$49,0))</f>
        <v>0</v>
      </c>
      <c r="Q306" s="520">
        <f>INDEX('Age analysis of past due no imp'!$K$46:$R$65,MATCH('Direct validations'!N306,'Age analysis of past due no imp'!$K$46:$K$65,0),MATCH('Direct validations'!O306,'Age analysis of past due no imp'!$K$49:$R$49,0))</f>
        <v>0</v>
      </c>
      <c r="R306" s="517" t="str">
        <f t="shared" si="105"/>
        <v>Pass</v>
      </c>
      <c r="S306" s="529" t="str">
        <f t="shared" si="106"/>
        <v>Pass</v>
      </c>
      <c r="T306" s="517" t="s">
        <v>16</v>
      </c>
      <c r="U306" s="517">
        <f t="shared" si="107"/>
        <v>0</v>
      </c>
      <c r="V306" s="529">
        <f t="shared" si="107"/>
        <v>0</v>
      </c>
    </row>
    <row r="307" spans="4:22" ht="14.5" x14ac:dyDescent="0.35">
      <c r="D307" s="532" t="s">
        <v>109</v>
      </c>
      <c r="E307" s="517" t="str">
        <f>'Financial Assets past due'!$C$80</f>
        <v>Derivative assets</v>
      </c>
      <c r="F307" s="517" t="str">
        <f>'Financial Assets past due'!$F$71</f>
        <v>Past due but not impaired</v>
      </c>
      <c r="G307" s="519">
        <f>INDEX('Financial Assets past due'!$B$70:$C$89,MATCH('Direct validations'!E307,'Financial Assets past due'!$C$70:$C$89,0),1)</f>
        <v>6</v>
      </c>
      <c r="H307" s="519" t="str">
        <f>HLOOKUP(F307,'Financial Assets past due'!$B$71:$I$73,3,FALSE)</f>
        <v>Q</v>
      </c>
      <c r="I307" s="520">
        <f>INDEX('Financial Assets past due'!$B$70:$I$89,MATCH('Direct validations'!G307,'Financial Assets past due'!$B$70:$B$89,0),MATCH('Direct validations'!H307,'Financial Assets past due'!$B$73:$I$73,0))</f>
        <v>0</v>
      </c>
      <c r="J307" s="520">
        <f>INDEX('Financial Assets past due'!$K$70:$R$89,MATCH('Direct validations'!G307,'Financial Assets past due'!$K$70:$K$89,0),MATCH('Direct validations'!H307,'Financial Assets past due'!$K$73:$R$73,0))</f>
        <v>0</v>
      </c>
      <c r="K307" s="528" t="s">
        <v>110</v>
      </c>
      <c r="L307" s="516" t="str">
        <f>'Age analysis of past due no imp'!$C$77</f>
        <v>Derivative assets</v>
      </c>
      <c r="M307" s="516" t="str">
        <f>'Age analysis of past due no imp'!$I$68</f>
        <v>Total</v>
      </c>
      <c r="N307" s="516">
        <f>INDEX('Age analysis of past due no imp'!$B$67:$C$86,MATCH('Direct validations'!L307,'Age analysis of past due no imp'!$C$67:$C$86,0),1)</f>
        <v>6</v>
      </c>
      <c r="O307" s="516" t="str">
        <f>HLOOKUP(M307,'Age analysis of past due no imp'!$B$68:$I$70,3,FALSE)</f>
        <v>T</v>
      </c>
      <c r="P307" s="520">
        <f>INDEX('Age analysis of past due no imp'!$B$67:$I$86,MATCH('Direct validations'!N307,'Age analysis of past due no imp'!$B$67:$B$86,0),MATCH('Direct validations'!O307,'Age analysis of past due no imp'!$B$70:$I$70,0))</f>
        <v>0</v>
      </c>
      <c r="Q307" s="520">
        <f>INDEX('Age analysis of past due no imp'!$K$67:$R$86,MATCH('Direct validations'!N307,'Age analysis of past due no imp'!$K$67:$K$86,0),MATCH('Direct validations'!O307,'Age analysis of past due no imp'!$K$70:$R$70,0))</f>
        <v>0</v>
      </c>
      <c r="R307" s="517" t="str">
        <f t="shared" si="105"/>
        <v>Pass</v>
      </c>
      <c r="S307" s="529" t="str">
        <f t="shared" si="106"/>
        <v>Pass</v>
      </c>
      <c r="T307" s="517" t="s">
        <v>16</v>
      </c>
      <c r="U307" s="517">
        <f t="shared" si="107"/>
        <v>0</v>
      </c>
      <c r="V307" s="529">
        <f t="shared" si="107"/>
        <v>0</v>
      </c>
    </row>
    <row r="308" spans="4:22" ht="14.5" x14ac:dyDescent="0.35">
      <c r="D308" s="532" t="s">
        <v>109</v>
      </c>
      <c r="E308" s="517" t="str">
        <f>'Financial Assets past due'!$C$102</f>
        <v>Derivative assets</v>
      </c>
      <c r="F308" s="517" t="str">
        <f>'Financial Assets past due'!$F$93</f>
        <v>Past due but not impaired</v>
      </c>
      <c r="G308" s="519">
        <f>INDEX('Financial Assets past due'!$B$92:$C$111,MATCH('Direct validations'!E308,'Financial Assets past due'!$C$92:$C$111,0),1)</f>
        <v>6</v>
      </c>
      <c r="H308" s="519" t="str">
        <f>HLOOKUP(F308,'Financial Assets past due'!$B$93:$I$95,3,FALSE)</f>
        <v>V</v>
      </c>
      <c r="I308" s="520">
        <f>INDEX('Financial Assets past due'!$B$92:$I$111,MATCH('Direct validations'!G308,'Financial Assets past due'!$B$92:$B$111,0),MATCH('Direct validations'!H308,'Financial Assets past due'!$B$95:$I$95,0))</f>
        <v>0</v>
      </c>
      <c r="J308" s="520">
        <f>INDEX('Financial Assets past due'!$K$92:$R$111,MATCH('Direct validations'!G308,'Financial Assets past due'!$K$92:$K$111,0),MATCH('Direct validations'!H308,'Financial Assets past due'!$K$95:$R$95,0))</f>
        <v>0</v>
      </c>
      <c r="K308" s="528" t="s">
        <v>110</v>
      </c>
      <c r="L308" s="516" t="str">
        <f>'Age analysis of past due no imp'!$C$98</f>
        <v>Derivative assets</v>
      </c>
      <c r="M308" s="516" t="str">
        <f>'Age analysis of past due no imp'!$I$89</f>
        <v>Total</v>
      </c>
      <c r="N308" s="516">
        <f>INDEX('Age analysis of past due no imp'!$B$88:$C$107,MATCH('Direct validations'!L308,'Age analysis of past due no imp'!$C$88:$C$107,0),1)</f>
        <v>6</v>
      </c>
      <c r="O308" s="516" t="str">
        <f>HLOOKUP(M308,'Age analysis of past due no imp'!$B$89:$I$91,3,FALSE)</f>
        <v>Y</v>
      </c>
      <c r="P308" s="520">
        <f>INDEX('Age analysis of past due no imp'!$B$88:$I$107,MATCH('Direct validations'!N308,'Age analysis of past due no imp'!$B$88:$B$107,0),MATCH('Direct validations'!O308,'Age analysis of past due no imp'!$B$91:$I$91,0))</f>
        <v>0</v>
      </c>
      <c r="Q308" s="520">
        <f>INDEX('Age analysis of past due no imp'!$K$88:$R$107,MATCH('Direct validations'!N308,'Age analysis of past due no imp'!$K$88:$K$107,0),MATCH('Direct validations'!O308,'Age analysis of past due no imp'!$K$91:$R$91,0))</f>
        <v>0</v>
      </c>
      <c r="R308" s="517" t="str">
        <f t="shared" si="105"/>
        <v>Pass</v>
      </c>
      <c r="S308" s="529" t="str">
        <f t="shared" si="106"/>
        <v>Pass</v>
      </c>
      <c r="T308" s="517" t="s">
        <v>16</v>
      </c>
      <c r="U308" s="517">
        <f t="shared" si="107"/>
        <v>0</v>
      </c>
      <c r="V308" s="529">
        <f t="shared" si="107"/>
        <v>0</v>
      </c>
    </row>
    <row r="309" spans="4:22" ht="14.5" x14ac:dyDescent="0.35">
      <c r="D309" s="532" t="s">
        <v>109</v>
      </c>
      <c r="E309" s="517" t="str">
        <f>'Financial Assets past due'!$C$124</f>
        <v>Derivative assets</v>
      </c>
      <c r="F309" s="517" t="str">
        <f>'Financial Assets past due'!$F$115</f>
        <v>Past due but not impaired</v>
      </c>
      <c r="G309" s="519">
        <f>INDEX('Financial Assets past due'!$B$114:$C$133,MATCH('Direct validations'!E309,'Financial Assets past due'!$C$114:$C$133,0),1)</f>
        <v>6</v>
      </c>
      <c r="H309" s="519" t="str">
        <f>HLOOKUP(F309,'Financial Assets past due'!$B$115:$I$117,3,FALSE)</f>
        <v>AA</v>
      </c>
      <c r="I309" s="520">
        <f>INDEX('Financial Assets past due'!$B$114:$I$133,MATCH('Direct validations'!G309,'Financial Assets past due'!$B$114:$B$133,0),MATCH('Direct validations'!H309,'Financial Assets past due'!$B$117:$I$117,0))</f>
        <v>0</v>
      </c>
      <c r="J309" s="520">
        <f>INDEX('Financial Assets past due'!$K$114:$R$133,MATCH('Direct validations'!G309,'Financial Assets past due'!$K$114:$K$133,0),MATCH('Direct validations'!H309,'Financial Assets past due'!$K$117:$R$117,0))</f>
        <v>0</v>
      </c>
      <c r="K309" s="528" t="s">
        <v>110</v>
      </c>
      <c r="L309" s="516" t="str">
        <f>'Age analysis of past due no imp'!$C$119</f>
        <v>Derivative assets</v>
      </c>
      <c r="M309" s="516" t="str">
        <f>'Age analysis of past due no imp'!$I$110</f>
        <v>Total</v>
      </c>
      <c r="N309" s="516">
        <f>INDEX('Age analysis of past due no imp'!$B$109:$C$128,MATCH('Direct validations'!L309,'Age analysis of past due no imp'!$C$109:$C$128,0),1)</f>
        <v>6</v>
      </c>
      <c r="O309" s="516" t="str">
        <f>HLOOKUP(M309,'Age analysis of past due no imp'!$B$110:$I$112,3,FALSE)</f>
        <v>AD</v>
      </c>
      <c r="P309" s="520">
        <f>INDEX('Age analysis of past due no imp'!$B$109:$I$128,MATCH('Direct validations'!N309,'Age analysis of past due no imp'!$B$109:$B$128,0),MATCH('Direct validations'!O309,'Age analysis of past due no imp'!$B$112:$I$112,0))</f>
        <v>0</v>
      </c>
      <c r="Q309" s="520">
        <f>INDEX('Age analysis of past due no imp'!$K$109:$R$128,MATCH('Direct validations'!N309,'Age analysis of past due no imp'!$K$109:$K$128,0),MATCH('Direct validations'!O309,'Age analysis of past due no imp'!$K$112:$R$112,0))</f>
        <v>0</v>
      </c>
      <c r="R309" s="517" t="str">
        <f t="shared" si="105"/>
        <v>Pass</v>
      </c>
      <c r="S309" s="529" t="str">
        <f t="shared" si="106"/>
        <v>Pass</v>
      </c>
      <c r="T309" s="517" t="s">
        <v>16</v>
      </c>
      <c r="U309" s="517">
        <f t="shared" si="107"/>
        <v>0</v>
      </c>
      <c r="V309" s="529">
        <f t="shared" si="107"/>
        <v>0</v>
      </c>
    </row>
    <row r="310" spans="4:22" ht="14.5" x14ac:dyDescent="0.35">
      <c r="D310" s="532" t="s">
        <v>109</v>
      </c>
      <c r="E310" s="517" t="str">
        <f>'Financial Assets past due'!$C$146</f>
        <v>Derivative assets</v>
      </c>
      <c r="F310" s="517" t="str">
        <f>'Financial Assets past due'!$F$137</f>
        <v>Past due but not impaired</v>
      </c>
      <c r="G310" s="519">
        <f>INDEX('Financial Assets past due'!$B$136:$C$155,MATCH('Direct validations'!E310,'Financial Assets past due'!$C$136:$C$155,0),1)</f>
        <v>6</v>
      </c>
      <c r="H310" s="519" t="str">
        <f>HLOOKUP(F310,'Financial Assets past due'!$B$137:$I$139,3,FALSE)</f>
        <v>AF</v>
      </c>
      <c r="I310" s="520">
        <f>INDEX('Financial Assets past due'!$B$136:$I$155,MATCH('Direct validations'!G310,'Financial Assets past due'!$B$136:$B$155,0),MATCH('Direct validations'!H310,'Financial Assets past due'!$B$139:$I$139,0))</f>
        <v>0</v>
      </c>
      <c r="J310" s="520">
        <f>INDEX('Financial Assets past due'!$K$136:$R$155,MATCH('Direct validations'!G310,'Financial Assets past due'!$K$136:$K$155,0),MATCH('Direct validations'!H310,'Financial Assets past due'!$K$139:$R$139,0))</f>
        <v>0</v>
      </c>
      <c r="K310" s="528" t="s">
        <v>110</v>
      </c>
      <c r="L310" s="516" t="str">
        <f>'Age analysis of past due no imp'!$C$140</f>
        <v>Derivative assets</v>
      </c>
      <c r="M310" s="516" t="str">
        <f>'Age analysis of past due no imp'!$I$131</f>
        <v>Total</v>
      </c>
      <c r="N310" s="516">
        <f>INDEX('Age analysis of past due no imp'!$B$130:$C$149,MATCH('Direct validations'!L310,'Age analysis of past due no imp'!$C$130:$C$149,0),1)</f>
        <v>6</v>
      </c>
      <c r="O310" s="516" t="str">
        <f>HLOOKUP(M310,'Age analysis of past due no imp'!$B$131:$I$133,3,FALSE)</f>
        <v>AI</v>
      </c>
      <c r="P310" s="520">
        <f>INDEX('Age analysis of past due no imp'!$B$130:$I$149,MATCH('Direct validations'!N310,'Age analysis of past due no imp'!$B$130:$B$149,0),MATCH('Direct validations'!O310,'Age analysis of past due no imp'!$B$133:$I$133,0))</f>
        <v>0</v>
      </c>
      <c r="Q310" s="520">
        <f>INDEX('Age analysis of past due no imp'!$K$130:$R$149,MATCH('Direct validations'!N310,'Age analysis of past due no imp'!$K$130:$K$149,0),MATCH('Direct validations'!O310,'Age analysis of past due no imp'!$K$133:$R$133,0))</f>
        <v>0</v>
      </c>
      <c r="R310" s="517" t="str">
        <f t="shared" si="105"/>
        <v>Pass</v>
      </c>
      <c r="S310" s="529" t="str">
        <f t="shared" si="106"/>
        <v>Pass</v>
      </c>
      <c r="T310" s="517" t="s">
        <v>16</v>
      </c>
      <c r="U310" s="517">
        <f t="shared" si="107"/>
        <v>0</v>
      </c>
      <c r="V310" s="529">
        <f t="shared" si="107"/>
        <v>0</v>
      </c>
    </row>
    <row r="311" spans="4:22" ht="14.5" x14ac:dyDescent="0.35">
      <c r="D311" s="532" t="s">
        <v>109</v>
      </c>
      <c r="E311" s="517" t="str">
        <f>'Financial Assets past due'!$C$168</f>
        <v>Derivative assets</v>
      </c>
      <c r="F311" s="517" t="str">
        <f>'Financial Assets past due'!$F$159</f>
        <v>Past due but not impaired</v>
      </c>
      <c r="G311" s="519">
        <f>INDEX('Financial Assets past due'!$B$158:$C$177,MATCH('Direct validations'!E311,'Financial Assets past due'!$C$158:$C$177,0),1)</f>
        <v>6</v>
      </c>
      <c r="H311" s="519" t="str">
        <f>HLOOKUP(F311,'Financial Assets past due'!$B$159:$I$161,3,FALSE)</f>
        <v>AK</v>
      </c>
      <c r="I311" s="520">
        <f>INDEX('Financial Assets past due'!$B$158:$I$177,MATCH('Direct validations'!G311,'Financial Assets past due'!$B$158:$B$177,0),MATCH('Direct validations'!H311,'Financial Assets past due'!$B$161:$I$161,0))</f>
        <v>0</v>
      </c>
      <c r="J311" s="520">
        <f>INDEX('Financial Assets past due'!$K$158:$R$177,MATCH('Direct validations'!G311,'Financial Assets past due'!$K$158:$K$177,0),MATCH('Direct validations'!H311,'Financial Assets past due'!$K$161:$R$161,0))</f>
        <v>0</v>
      </c>
      <c r="K311" s="528" t="s">
        <v>110</v>
      </c>
      <c r="L311" s="516" t="str">
        <f>'Age analysis of past due no imp'!$C$161</f>
        <v>Derivative assets</v>
      </c>
      <c r="M311" s="516" t="str">
        <f>'Age analysis of past due no imp'!$I$152</f>
        <v>Total</v>
      </c>
      <c r="N311" s="516">
        <f>INDEX('Age analysis of past due no imp'!$B$151:$C$170,MATCH('Direct validations'!L311,'Age analysis of past due no imp'!$C$151:$C$170,0),1)</f>
        <v>6</v>
      </c>
      <c r="O311" s="516" t="str">
        <f>HLOOKUP(M311,'Age analysis of past due no imp'!$B$152:$I$154,3,FALSE)</f>
        <v>AN</v>
      </c>
      <c r="P311" s="520">
        <f>INDEX('Age analysis of past due no imp'!$B$151:$I$170,MATCH('Direct validations'!N311,'Age analysis of past due no imp'!$B$151:$B$170,0),MATCH('Direct validations'!O311,'Age analysis of past due no imp'!$B$154:$I$154,0))</f>
        <v>0</v>
      </c>
      <c r="Q311" s="520">
        <f>INDEX('Age analysis of past due no imp'!$K$151:$R$170,MATCH('Direct validations'!N311,'Age analysis of past due no imp'!$K$151:$K$170,0),MATCH('Direct validations'!O311,'Age analysis of past due no imp'!$K$154:$R$154,0))</f>
        <v>0</v>
      </c>
      <c r="R311" s="517" t="str">
        <f t="shared" si="105"/>
        <v>Pass</v>
      </c>
      <c r="S311" s="529" t="str">
        <f t="shared" si="106"/>
        <v>Pass</v>
      </c>
      <c r="T311" s="517" t="s">
        <v>16</v>
      </c>
      <c r="U311" s="517">
        <f t="shared" si="107"/>
        <v>0</v>
      </c>
      <c r="V311" s="529">
        <f t="shared" si="107"/>
        <v>0</v>
      </c>
    </row>
    <row r="312" spans="4:22" x14ac:dyDescent="0.3">
      <c r="D312" s="525"/>
      <c r="I312" s="520"/>
      <c r="J312" s="520"/>
      <c r="P312" s="520"/>
      <c r="Q312" s="520"/>
      <c r="R312" s="517"/>
      <c r="S312" s="529"/>
      <c r="U312" s="517"/>
      <c r="V312" s="529"/>
    </row>
    <row r="313" spans="4:22" ht="14.5" x14ac:dyDescent="0.35">
      <c r="D313" s="532" t="s">
        <v>109</v>
      </c>
      <c r="E313" s="517" t="str">
        <f>'Financial Assets past due'!$C$16</f>
        <v>Other investments</v>
      </c>
      <c r="F313" s="517" t="str">
        <f>'Financial Assets past due'!$F$5</f>
        <v>Past due but not impaired</v>
      </c>
      <c r="G313" s="519">
        <f>INDEX('Financial Assets past due'!$B$4:$C$23,MATCH('Direct validations'!E313,'Financial Assets past due'!$C$4:$C$23,0),1)</f>
        <v>8</v>
      </c>
      <c r="H313" s="519" t="str">
        <f>HLOOKUP(F313,'Financial Assets past due'!$B$5:$I$7,3,FALSE)</f>
        <v>B</v>
      </c>
      <c r="I313" s="520">
        <f>INDEX('Financial Assets past due'!$B$4:$I$23,MATCH('Direct validations'!G313,'Financial Assets past due'!$B$4:$B$23,0),MATCH('Direct validations'!H313,'Financial Assets past due'!$B$7:$I$7,0))</f>
        <v>0</v>
      </c>
      <c r="J313" s="520">
        <f>INDEX('Financial Assets past due'!$K$4:R$23,MATCH('Direct validations'!G313,'Financial Assets past due'!$K$4:$K$23,0),MATCH('Direct validations'!H313,'Financial Assets past due'!$K$7:$R$7,0))</f>
        <v>0</v>
      </c>
      <c r="K313" s="528" t="s">
        <v>110</v>
      </c>
      <c r="L313" s="516" t="str">
        <f>'Age analysis of past due no imp'!$C$15</f>
        <v>Syndicate loan to Central Fund</v>
      </c>
      <c r="M313" s="516" t="str">
        <f>'Age analysis of past due no imp'!$I$5</f>
        <v>Total</v>
      </c>
      <c r="N313" s="516">
        <f>INDEX('Age analysis of past due no imp'!$B$4:$C$23,MATCH('Direct validations'!L313,'Age analysis of past due no imp'!$C$4:$C$23,0),1)</f>
        <v>7</v>
      </c>
      <c r="O313" s="516" t="str">
        <f>HLOOKUP(M313,'Age analysis of past due no imp'!$B$5:$I$7,3,FALSE)</f>
        <v>E</v>
      </c>
      <c r="P313" s="520">
        <f>INDEX('Age analysis of past due no imp'!$B$4:$I$23,MATCH('Direct validations'!N313,'Age analysis of past due no imp'!$B$4:$B$23,0),MATCH('Direct validations'!O313,'Age analysis of past due no imp'!$B$7:$I$7,0))</f>
        <v>0</v>
      </c>
      <c r="Q313" s="520">
        <f>INDEX('Age analysis of past due no imp'!$K$4:$R$23,MATCH('Direct validations'!N313,'Age analysis of past due no imp'!$K$4:$K$23,0),MATCH('Direct validations'!O313,'Age analysis of past due no imp'!$K$7:$R$7,0))</f>
        <v>0</v>
      </c>
      <c r="R313" s="517" t="str">
        <f t="shared" ref="R313:R320" si="108">IF($T313="No",IF(I313=P313,"Pass","Fail"),IF(I313+P313=0,"Pass","Fail"))</f>
        <v>Pass</v>
      </c>
      <c r="S313" s="529" t="str">
        <f t="shared" ref="S313:S320" si="109">IF($T313="No",IF(J313=Q313,"Pass","Fail"),IF(J313+Q313=0,"Pass","Fail"))</f>
        <v>Pass</v>
      </c>
      <c r="T313" s="517" t="s">
        <v>16</v>
      </c>
      <c r="U313" s="517">
        <f t="shared" ref="U313:V320" si="110">IF(R313="Pass",0,1)</f>
        <v>0</v>
      </c>
      <c r="V313" s="529">
        <f t="shared" si="110"/>
        <v>0</v>
      </c>
    </row>
    <row r="314" spans="4:22" ht="14.5" x14ac:dyDescent="0.35">
      <c r="D314" s="532" t="s">
        <v>109</v>
      </c>
      <c r="E314" s="517" t="str">
        <f>'Financial Assets past due'!$C$38</f>
        <v>Other investments</v>
      </c>
      <c r="F314" s="517" t="str">
        <f>'Financial Assets past due'!$F$27</f>
        <v>Past due but not impaired</v>
      </c>
      <c r="G314" s="519">
        <f>INDEX('Financial Assets past due'!$B$26:$C$45,MATCH('Direct validations'!E314,'Financial Assets past due'!$C$26:$C$45,0),1)</f>
        <v>8</v>
      </c>
      <c r="H314" s="519" t="str">
        <f>HLOOKUP(F314,'Financial Assets past due'!$B$27:$I$29,3,FALSE)</f>
        <v>G</v>
      </c>
      <c r="I314" s="520">
        <f>INDEX('Financial Assets past due'!$B$26:$I$45,MATCH('Direct validations'!G314,'Financial Assets past due'!$B$26:$B$45,0),MATCH('Direct validations'!H314,'Financial Assets past due'!$B$29:$I$29,0))</f>
        <v>0</v>
      </c>
      <c r="J314" s="520">
        <f>INDEX('Financial Assets past due'!$K$26:$R$45,MATCH('Direct validations'!G314,'Financial Assets past due'!$K$26:$K$45,0),MATCH('Direct validations'!H314,'Financial Assets past due'!$K$29:$R$29,0))</f>
        <v>0</v>
      </c>
      <c r="K314" s="528" t="s">
        <v>110</v>
      </c>
      <c r="L314" s="516" t="str">
        <f>'Age analysis of past due no imp'!$C$36</f>
        <v>Syndicate loan to Central Fund</v>
      </c>
      <c r="M314" s="516" t="str">
        <f>'Age analysis of past due no imp'!$I$26</f>
        <v>Total</v>
      </c>
      <c r="N314" s="516">
        <f>INDEX('Age analysis of past due no imp'!$B$25:$C$44,MATCH('Direct validations'!L314,'Age analysis of past due no imp'!$C$25:$C$44,0),1)</f>
        <v>7</v>
      </c>
      <c r="O314" s="516" t="str">
        <f>HLOOKUP(M314,'Age analysis of past due no imp'!$B$26:$I$28,3,FALSE)</f>
        <v>J</v>
      </c>
      <c r="P314" s="520">
        <f>INDEX('Age analysis of past due no imp'!$B$25:$I$44,MATCH('Direct validations'!N314,'Age analysis of past due no imp'!$B$25:$B$44,0),MATCH('Direct validations'!O314,'Age analysis of past due no imp'!$B$28:$I$28,0))</f>
        <v>0</v>
      </c>
      <c r="Q314" s="520">
        <f>INDEX('Age analysis of past due no imp'!$K$25:$R$44,MATCH('Direct validations'!N314,'Age analysis of past due no imp'!$K$25:$K$44,0),MATCH('Direct validations'!O314,'Age analysis of past due no imp'!$K$28:$R$28,0))</f>
        <v>0</v>
      </c>
      <c r="R314" s="517" t="str">
        <f t="shared" si="108"/>
        <v>Pass</v>
      </c>
      <c r="S314" s="529" t="str">
        <f t="shared" si="109"/>
        <v>Pass</v>
      </c>
      <c r="T314" s="517" t="s">
        <v>16</v>
      </c>
      <c r="U314" s="517">
        <f t="shared" si="110"/>
        <v>0</v>
      </c>
      <c r="V314" s="529">
        <f t="shared" si="110"/>
        <v>0</v>
      </c>
    </row>
    <row r="315" spans="4:22" ht="14.5" x14ac:dyDescent="0.35">
      <c r="D315" s="532" t="s">
        <v>109</v>
      </c>
      <c r="E315" s="517" t="str">
        <f>'Financial Assets past due'!$C$60</f>
        <v>Other investments</v>
      </c>
      <c r="F315" s="517" t="str">
        <f>'Financial Assets past due'!$F$49</f>
        <v>Past due but not impaired</v>
      </c>
      <c r="G315" s="519">
        <f>INDEX('Financial Assets past due'!$B$48:$C$67,MATCH('Direct validations'!E315,'Financial Assets past due'!$C$48:$C$67,0),1)</f>
        <v>8</v>
      </c>
      <c r="H315" s="519" t="str">
        <f>HLOOKUP(F315,'Financial Assets past due'!$B$49:$I$51,3,FALSE)</f>
        <v>L</v>
      </c>
      <c r="I315" s="520">
        <f>INDEX('Financial Assets past due'!$B$48:$I$67,MATCH('Direct validations'!G315,'Financial Assets past due'!$B$48:$B$67,0),MATCH('Direct validations'!H315,'Financial Assets past due'!$B$51:$I$51,0))</f>
        <v>0</v>
      </c>
      <c r="J315" s="520">
        <f>INDEX('Financial Assets past due'!$K$48:$R$67,MATCH('Direct validations'!G315,'Financial Assets past due'!$K$48:$K$67,0),MATCH('Direct validations'!H315,'Financial Assets past due'!$K$51:$R$51,0))</f>
        <v>0</v>
      </c>
      <c r="K315" s="528" t="s">
        <v>110</v>
      </c>
      <c r="L315" s="516" t="str">
        <f>'Age analysis of past due no imp'!$C$57</f>
        <v>Syndicate loan to Central Fund</v>
      </c>
      <c r="M315" s="516" t="str">
        <f>'Age analysis of past due no imp'!$I$47</f>
        <v>Total</v>
      </c>
      <c r="N315" s="516">
        <f>INDEX('Age analysis of past due no imp'!$B$46:$C$65,MATCH('Direct validations'!L315,'Age analysis of past due no imp'!$C$46:$C$65,0),1)</f>
        <v>7</v>
      </c>
      <c r="O315" s="516" t="str">
        <f>HLOOKUP(M315,'Age analysis of past due no imp'!$B$47:$I$49,3,FALSE)</f>
        <v>O</v>
      </c>
      <c r="P315" s="520">
        <f>INDEX('Age analysis of past due no imp'!$B$46:$I$65,MATCH('Direct validations'!N315,'Age analysis of past due no imp'!$B$46:$B$65,0),MATCH('Direct validations'!O315,'Age analysis of past due no imp'!$B$49:$I$49,0))</f>
        <v>0</v>
      </c>
      <c r="Q315" s="520">
        <f>INDEX('Age analysis of past due no imp'!$K$46:$R$65,MATCH('Direct validations'!N315,'Age analysis of past due no imp'!$K$46:$K$65,0),MATCH('Direct validations'!O315,'Age analysis of past due no imp'!$K$49:$R$49,0))</f>
        <v>0</v>
      </c>
      <c r="R315" s="517" t="str">
        <f t="shared" si="108"/>
        <v>Pass</v>
      </c>
      <c r="S315" s="529" t="str">
        <f t="shared" si="109"/>
        <v>Pass</v>
      </c>
      <c r="T315" s="517" t="s">
        <v>16</v>
      </c>
      <c r="U315" s="517">
        <f t="shared" si="110"/>
        <v>0</v>
      </c>
      <c r="V315" s="529">
        <f t="shared" si="110"/>
        <v>0</v>
      </c>
    </row>
    <row r="316" spans="4:22" ht="14.5" x14ac:dyDescent="0.35">
      <c r="D316" s="532" t="s">
        <v>109</v>
      </c>
      <c r="E316" s="517" t="str">
        <f>'Financial Assets past due'!$C$82</f>
        <v>Other investments</v>
      </c>
      <c r="F316" s="517" t="str">
        <f>'Financial Assets past due'!$F$71</f>
        <v>Past due but not impaired</v>
      </c>
      <c r="G316" s="519">
        <f>INDEX('Financial Assets past due'!$B$70:$C$89,MATCH('Direct validations'!E316,'Financial Assets past due'!$C$70:$C$89,0),1)</f>
        <v>8</v>
      </c>
      <c r="H316" s="519" t="str">
        <f>HLOOKUP(F316,'Financial Assets past due'!$B$71:$I$73,3,FALSE)</f>
        <v>Q</v>
      </c>
      <c r="I316" s="520">
        <f>INDEX('Financial Assets past due'!$B$70:$I$89,MATCH('Direct validations'!G316,'Financial Assets past due'!$B$70:$B$89,0),MATCH('Direct validations'!H316,'Financial Assets past due'!$B$73:$I$73,0))</f>
        <v>0</v>
      </c>
      <c r="J316" s="520">
        <f>INDEX('Financial Assets past due'!$K$70:$R$89,MATCH('Direct validations'!G316,'Financial Assets past due'!$K$70:$K$89,0),MATCH('Direct validations'!H316,'Financial Assets past due'!$K$73:$R$73,0))</f>
        <v>0</v>
      </c>
      <c r="K316" s="528" t="s">
        <v>110</v>
      </c>
      <c r="L316" s="516" t="str">
        <f>'Age analysis of past due no imp'!$C$78</f>
        <v>Syndicate loan to Central Fund</v>
      </c>
      <c r="M316" s="516" t="str">
        <f>'Age analysis of past due no imp'!$I$68</f>
        <v>Total</v>
      </c>
      <c r="N316" s="516">
        <f>INDEX('Age analysis of past due no imp'!$B$67:$C$86,MATCH('Direct validations'!L316,'Age analysis of past due no imp'!$C$67:$C$86,0),1)</f>
        <v>7</v>
      </c>
      <c r="O316" s="516" t="str">
        <f>HLOOKUP(M316,'Age analysis of past due no imp'!$B$68:$I$70,3,FALSE)</f>
        <v>T</v>
      </c>
      <c r="P316" s="520">
        <f>INDEX('Age analysis of past due no imp'!$B$67:$I$86,MATCH('Direct validations'!N316,'Age analysis of past due no imp'!$B$67:$B$86,0),MATCH('Direct validations'!O316,'Age analysis of past due no imp'!$B$70:$I$70,0))</f>
        <v>0</v>
      </c>
      <c r="Q316" s="520">
        <f>INDEX('Age analysis of past due no imp'!$K$67:$R$86,MATCH('Direct validations'!N316,'Age analysis of past due no imp'!$K$67:$K$86,0),MATCH('Direct validations'!O316,'Age analysis of past due no imp'!$K$70:$R$70,0))</f>
        <v>0</v>
      </c>
      <c r="R316" s="517" t="str">
        <f t="shared" si="108"/>
        <v>Pass</v>
      </c>
      <c r="S316" s="529" t="str">
        <f t="shared" si="109"/>
        <v>Pass</v>
      </c>
      <c r="T316" s="517" t="s">
        <v>16</v>
      </c>
      <c r="U316" s="517">
        <f t="shared" si="110"/>
        <v>0</v>
      </c>
      <c r="V316" s="529">
        <f t="shared" si="110"/>
        <v>0</v>
      </c>
    </row>
    <row r="317" spans="4:22" ht="14.5" x14ac:dyDescent="0.35">
      <c r="D317" s="532" t="s">
        <v>109</v>
      </c>
      <c r="E317" s="517" t="str">
        <f>'Financial Assets past due'!$C$104</f>
        <v>Other investments</v>
      </c>
      <c r="F317" s="517" t="str">
        <f>'Financial Assets past due'!$F$93</f>
        <v>Past due but not impaired</v>
      </c>
      <c r="G317" s="519">
        <f>INDEX('Financial Assets past due'!$B$92:$C$111,MATCH('Direct validations'!E317,'Financial Assets past due'!$C$92:$C$111,0),1)</f>
        <v>8</v>
      </c>
      <c r="H317" s="519" t="str">
        <f>HLOOKUP(F317,'Financial Assets past due'!$B$93:$I$95,3,FALSE)</f>
        <v>V</v>
      </c>
      <c r="I317" s="520">
        <f>INDEX('Financial Assets past due'!$B$92:$I$111,MATCH('Direct validations'!G317,'Financial Assets past due'!$B$92:$B$111,0),MATCH('Direct validations'!H317,'Financial Assets past due'!$B$95:$I$95,0))</f>
        <v>0</v>
      </c>
      <c r="J317" s="520">
        <f>INDEX('Financial Assets past due'!$K$92:$R$111,MATCH('Direct validations'!G317,'Financial Assets past due'!$K$92:$K$111,0),MATCH('Direct validations'!H317,'Financial Assets past due'!$K$95:$R$95,0))</f>
        <v>0</v>
      </c>
      <c r="K317" s="528" t="s">
        <v>110</v>
      </c>
      <c r="L317" s="516" t="str">
        <f>'Age analysis of past due no imp'!$C$99</f>
        <v>Syndicate loan to Central Fund</v>
      </c>
      <c r="M317" s="516" t="str">
        <f>'Age analysis of past due no imp'!$I$89</f>
        <v>Total</v>
      </c>
      <c r="N317" s="516">
        <f>INDEX('Age analysis of past due no imp'!$B$88:$C$107,MATCH('Direct validations'!L317,'Age analysis of past due no imp'!$C$88:$C$107,0),1)</f>
        <v>7</v>
      </c>
      <c r="O317" s="516" t="str">
        <f>HLOOKUP(M317,'Age analysis of past due no imp'!$B$89:$I$91,3,FALSE)</f>
        <v>Y</v>
      </c>
      <c r="P317" s="520">
        <f>INDEX('Age analysis of past due no imp'!$B$88:$I$107,MATCH('Direct validations'!N317,'Age analysis of past due no imp'!$B$88:$B$107,0),MATCH('Direct validations'!O317,'Age analysis of past due no imp'!$B$91:$I$91,0))</f>
        <v>0</v>
      </c>
      <c r="Q317" s="520">
        <f>INDEX('Age analysis of past due no imp'!$K$88:$R$107,MATCH('Direct validations'!N317,'Age analysis of past due no imp'!$K$88:$K$107,0),MATCH('Direct validations'!O317,'Age analysis of past due no imp'!$K$91:$R$91,0))</f>
        <v>0</v>
      </c>
      <c r="R317" s="517" t="str">
        <f t="shared" si="108"/>
        <v>Pass</v>
      </c>
      <c r="S317" s="529" t="str">
        <f t="shared" si="109"/>
        <v>Pass</v>
      </c>
      <c r="T317" s="517" t="s">
        <v>16</v>
      </c>
      <c r="U317" s="517">
        <f t="shared" si="110"/>
        <v>0</v>
      </c>
      <c r="V317" s="529">
        <f t="shared" si="110"/>
        <v>0</v>
      </c>
    </row>
    <row r="318" spans="4:22" ht="14.5" x14ac:dyDescent="0.35">
      <c r="D318" s="532" t="s">
        <v>109</v>
      </c>
      <c r="E318" s="517" t="str">
        <f>'Financial Assets past due'!$C$126</f>
        <v>Other investments</v>
      </c>
      <c r="F318" s="517" t="str">
        <f>'Financial Assets past due'!$F$115</f>
        <v>Past due but not impaired</v>
      </c>
      <c r="G318" s="519">
        <f>INDEX('Financial Assets past due'!$B$114:$C$133,MATCH('Direct validations'!E318,'Financial Assets past due'!$C$114:$C$133,0),1)</f>
        <v>8</v>
      </c>
      <c r="H318" s="519" t="str">
        <f>HLOOKUP(F318,'Financial Assets past due'!$B$115:$I$117,3,FALSE)</f>
        <v>AA</v>
      </c>
      <c r="I318" s="520">
        <f>INDEX('Financial Assets past due'!$B$114:$I$133,MATCH('Direct validations'!G318,'Financial Assets past due'!$B$114:$B$133,0),MATCH('Direct validations'!H318,'Financial Assets past due'!$B$117:$I$117,0))</f>
        <v>0</v>
      </c>
      <c r="J318" s="520">
        <f>INDEX('Financial Assets past due'!$K$114:$R$133,MATCH('Direct validations'!G318,'Financial Assets past due'!$K$114:$K$133,0),MATCH('Direct validations'!H318,'Financial Assets past due'!$K$117:$R$117,0))</f>
        <v>0</v>
      </c>
      <c r="K318" s="528" t="s">
        <v>110</v>
      </c>
      <c r="L318" s="516" t="str">
        <f>'Age analysis of past due no imp'!$C$120</f>
        <v>Syndicate loan to Central Fund</v>
      </c>
      <c r="M318" s="516" t="str">
        <f>'Age analysis of past due no imp'!$I$110</f>
        <v>Total</v>
      </c>
      <c r="N318" s="516">
        <f>INDEX('Age analysis of past due no imp'!$B$109:$C$128,MATCH('Direct validations'!L318,'Age analysis of past due no imp'!$C$109:$C$128,0),1)</f>
        <v>7</v>
      </c>
      <c r="O318" s="516" t="str">
        <f>HLOOKUP(M318,'Age analysis of past due no imp'!$B$110:$I$112,3,FALSE)</f>
        <v>AD</v>
      </c>
      <c r="P318" s="520">
        <f>INDEX('Age analysis of past due no imp'!$B$109:$I$128,MATCH('Direct validations'!N318,'Age analysis of past due no imp'!$B$109:$B$128,0),MATCH('Direct validations'!O318,'Age analysis of past due no imp'!$B$112:$I$112,0))</f>
        <v>0</v>
      </c>
      <c r="Q318" s="520">
        <f>INDEX('Age analysis of past due no imp'!$K$109:$R$128,MATCH('Direct validations'!N318,'Age analysis of past due no imp'!$K$109:$K$128,0),MATCH('Direct validations'!O318,'Age analysis of past due no imp'!$K$112:$R$112,0))</f>
        <v>0</v>
      </c>
      <c r="R318" s="517" t="str">
        <f t="shared" si="108"/>
        <v>Pass</v>
      </c>
      <c r="S318" s="529" t="str">
        <f t="shared" si="109"/>
        <v>Pass</v>
      </c>
      <c r="T318" s="517" t="s">
        <v>16</v>
      </c>
      <c r="U318" s="517">
        <f t="shared" si="110"/>
        <v>0</v>
      </c>
      <c r="V318" s="529">
        <f t="shared" si="110"/>
        <v>0</v>
      </c>
    </row>
    <row r="319" spans="4:22" ht="14.5" x14ac:dyDescent="0.35">
      <c r="D319" s="532" t="s">
        <v>109</v>
      </c>
      <c r="E319" s="517" t="str">
        <f>'Financial Assets past due'!$C$148</f>
        <v>Other investments</v>
      </c>
      <c r="F319" s="517" t="str">
        <f>'Financial Assets past due'!$F$137</f>
        <v>Past due but not impaired</v>
      </c>
      <c r="G319" s="519">
        <f>INDEX('Financial Assets past due'!$B$136:$C$155,MATCH('Direct validations'!E319,'Financial Assets past due'!$C$136:$C$155,0),1)</f>
        <v>8</v>
      </c>
      <c r="H319" s="519" t="str">
        <f>HLOOKUP(F319,'Financial Assets past due'!$B$137:$I$139,3,FALSE)</f>
        <v>AF</v>
      </c>
      <c r="I319" s="520">
        <f>INDEX('Financial Assets past due'!$B$136:$I$155,MATCH('Direct validations'!G319,'Financial Assets past due'!$B$136:$B$155,0),MATCH('Direct validations'!H319,'Financial Assets past due'!$B$139:$I$139,0))</f>
        <v>0</v>
      </c>
      <c r="J319" s="520">
        <f>INDEX('Financial Assets past due'!$K$136:$R$155,MATCH('Direct validations'!G319,'Financial Assets past due'!$K$136:$K$155,0),MATCH('Direct validations'!H319,'Financial Assets past due'!$K$139:$R$139,0))</f>
        <v>0</v>
      </c>
      <c r="K319" s="528" t="s">
        <v>110</v>
      </c>
      <c r="L319" s="516" t="str">
        <f>'Age analysis of past due no imp'!$C$141</f>
        <v>Syndicate loan to Central Fund</v>
      </c>
      <c r="M319" s="516" t="str">
        <f>'Age analysis of past due no imp'!$I$131</f>
        <v>Total</v>
      </c>
      <c r="N319" s="516">
        <f>INDEX('Age analysis of past due no imp'!$B$130:$C$149,MATCH('Direct validations'!L319,'Age analysis of past due no imp'!$C$130:$C$149,0),1)</f>
        <v>7</v>
      </c>
      <c r="O319" s="516" t="str">
        <f>HLOOKUP(M319,'Age analysis of past due no imp'!$B$131:$I$133,3,FALSE)</f>
        <v>AI</v>
      </c>
      <c r="P319" s="520">
        <f>INDEX('Age analysis of past due no imp'!$B$130:$I$149,MATCH('Direct validations'!N319,'Age analysis of past due no imp'!$B$130:$B$149,0),MATCH('Direct validations'!O319,'Age analysis of past due no imp'!$B$133:$I$133,0))</f>
        <v>0</v>
      </c>
      <c r="Q319" s="520">
        <f>INDEX('Age analysis of past due no imp'!$K$130:$R$149,MATCH('Direct validations'!N319,'Age analysis of past due no imp'!$K$130:$K$149,0),MATCH('Direct validations'!O319,'Age analysis of past due no imp'!$K$133:$R$133,0))</f>
        <v>0</v>
      </c>
      <c r="R319" s="517" t="str">
        <f t="shared" si="108"/>
        <v>Pass</v>
      </c>
      <c r="S319" s="529" t="str">
        <f t="shared" si="109"/>
        <v>Pass</v>
      </c>
      <c r="T319" s="517" t="s">
        <v>16</v>
      </c>
      <c r="U319" s="517">
        <f t="shared" si="110"/>
        <v>0</v>
      </c>
      <c r="V319" s="529">
        <f t="shared" si="110"/>
        <v>0</v>
      </c>
    </row>
    <row r="320" spans="4:22" ht="14.5" x14ac:dyDescent="0.35">
      <c r="D320" s="532" t="s">
        <v>109</v>
      </c>
      <c r="E320" s="517" t="str">
        <f>'Financial Assets past due'!$C$170</f>
        <v>Other investments</v>
      </c>
      <c r="F320" s="517" t="str">
        <f>'Financial Assets past due'!$F$159</f>
        <v>Past due but not impaired</v>
      </c>
      <c r="G320" s="519">
        <f>INDEX('Financial Assets past due'!$B$158:$C$177,MATCH('Direct validations'!E320,'Financial Assets past due'!$C$158:$C$177,0),1)</f>
        <v>8</v>
      </c>
      <c r="H320" s="519" t="str">
        <f>HLOOKUP(F320,'Financial Assets past due'!$B$159:$I$161,3,FALSE)</f>
        <v>AK</v>
      </c>
      <c r="I320" s="520">
        <f>INDEX('Financial Assets past due'!$B$158:$I$177,MATCH('Direct validations'!G320,'Financial Assets past due'!$B$158:$B$177,0),MATCH('Direct validations'!H320,'Financial Assets past due'!$B$161:$I$161,0))</f>
        <v>0</v>
      </c>
      <c r="J320" s="520">
        <f>INDEX('Financial Assets past due'!$K$158:$R$177,MATCH('Direct validations'!G320,'Financial Assets past due'!$K$158:$K$177,0),MATCH('Direct validations'!H320,'Financial Assets past due'!$K$161:$R$161,0))</f>
        <v>0</v>
      </c>
      <c r="K320" s="528" t="s">
        <v>110</v>
      </c>
      <c r="L320" s="516" t="str">
        <f>'Age analysis of past due no imp'!$C$162</f>
        <v>Syndicate loan to Central Fund</v>
      </c>
      <c r="M320" s="516" t="str">
        <f>'Age analysis of past due no imp'!$I$152</f>
        <v>Total</v>
      </c>
      <c r="N320" s="516">
        <f>INDEX('Age analysis of past due no imp'!$B$151:$C$170,MATCH('Direct validations'!L320,'Age analysis of past due no imp'!$C$151:$C$170,0),1)</f>
        <v>7</v>
      </c>
      <c r="O320" s="516" t="str">
        <f>HLOOKUP(M320,'Age analysis of past due no imp'!$B$152:$I$154,3,FALSE)</f>
        <v>AN</v>
      </c>
      <c r="P320" s="520">
        <f>INDEX('Age analysis of past due no imp'!$B$151:$I$170,MATCH('Direct validations'!N320,'Age analysis of past due no imp'!$B$151:$B$170,0),MATCH('Direct validations'!O320,'Age analysis of past due no imp'!$B$154:$I$154,0))</f>
        <v>0</v>
      </c>
      <c r="Q320" s="520">
        <f>INDEX('Age analysis of past due no imp'!$K$151:$R$170,MATCH('Direct validations'!N320,'Age analysis of past due no imp'!$K$151:$K$170,0),MATCH('Direct validations'!O320,'Age analysis of past due no imp'!$K$154:$R$154,0))</f>
        <v>0</v>
      </c>
      <c r="R320" s="517" t="str">
        <f t="shared" si="108"/>
        <v>Pass</v>
      </c>
      <c r="S320" s="529" t="str">
        <f t="shared" si="109"/>
        <v>Pass</v>
      </c>
      <c r="T320" s="517" t="s">
        <v>16</v>
      </c>
      <c r="U320" s="517">
        <f t="shared" si="110"/>
        <v>0</v>
      </c>
      <c r="V320" s="529">
        <f t="shared" si="110"/>
        <v>0</v>
      </c>
    </row>
    <row r="321" spans="4:22" x14ac:dyDescent="0.3">
      <c r="D321" s="525"/>
      <c r="I321" s="520"/>
      <c r="J321" s="520"/>
      <c r="P321" s="520"/>
      <c r="Q321" s="520"/>
      <c r="R321" s="517"/>
      <c r="S321" s="529"/>
      <c r="U321" s="517"/>
      <c r="V321" s="529"/>
    </row>
    <row r="322" spans="4:22" ht="14.5" x14ac:dyDescent="0.35">
      <c r="D322" s="532" t="s">
        <v>109</v>
      </c>
      <c r="E322" s="517" t="str">
        <f>'Financial Assets past due'!$C$17</f>
        <v>Deposits with ceding undertakings</v>
      </c>
      <c r="F322" s="517" t="str">
        <f>'Financial Assets past due'!$F$5</f>
        <v>Past due but not impaired</v>
      </c>
      <c r="G322" s="519">
        <f>INDEX('Financial Assets past due'!$B$4:$C$23,MATCH('Direct validations'!E322,'Financial Assets past due'!$C$4:$C$23,0),1)</f>
        <v>9</v>
      </c>
      <c r="H322" s="519" t="str">
        <f>HLOOKUP(F322,'Financial Assets past due'!$B$5:$I$7,3,FALSE)</f>
        <v>B</v>
      </c>
      <c r="I322" s="520">
        <f>INDEX('Financial Assets past due'!$B$4:$I$23,MATCH('Direct validations'!G322,'Financial Assets past due'!$B$4:$B$23,0),MATCH('Direct validations'!H322,'Financial Assets past due'!$B$7:$I$7,0))</f>
        <v>0</v>
      </c>
      <c r="J322" s="520">
        <f>INDEX('Financial Assets past due'!$K$4:R$23,MATCH('Direct validations'!G322,'Financial Assets past due'!$K$4:$K$23,0),MATCH('Direct validations'!H322,'Financial Assets past due'!$K$7:$R$7,0))</f>
        <v>0</v>
      </c>
      <c r="K322" s="528" t="s">
        <v>110</v>
      </c>
      <c r="L322" s="516" t="str">
        <f>'Age analysis of past due no imp'!$C$17</f>
        <v>Deposits with ceding undertakings</v>
      </c>
      <c r="M322" s="516" t="str">
        <f>'Age analysis of past due no imp'!$I$5</f>
        <v>Total</v>
      </c>
      <c r="N322" s="516">
        <f>INDEX('Age analysis of past due no imp'!$B$4:$C$23,MATCH('Direct validations'!L322,'Age analysis of past due no imp'!$C$4:$C$23,0),1)</f>
        <v>9</v>
      </c>
      <c r="O322" s="516" t="str">
        <f>HLOOKUP(M322,'Age analysis of past due no imp'!$B$5:$I$7,3,FALSE)</f>
        <v>E</v>
      </c>
      <c r="P322" s="520">
        <f>INDEX('Age analysis of past due no imp'!$B$4:$I$23,MATCH('Direct validations'!N322,'Age analysis of past due no imp'!$B$4:$B$23,0),MATCH('Direct validations'!O322,'Age analysis of past due no imp'!$B$7:$I$7,0))</f>
        <v>0</v>
      </c>
      <c r="Q322" s="520">
        <f>INDEX('Age analysis of past due no imp'!$K$4:$R$23,MATCH('Direct validations'!N322,'Age analysis of past due no imp'!$K$4:$K$23,0),MATCH('Direct validations'!O322,'Age analysis of past due no imp'!$K$7:$R$7,0))</f>
        <v>0</v>
      </c>
      <c r="R322" s="517" t="str">
        <f t="shared" ref="R322:R329" si="111">IF($T322="No",IF(I322=P322,"Pass","Fail"),IF(I322+P322=0,"Pass","Fail"))</f>
        <v>Pass</v>
      </c>
      <c r="S322" s="529" t="str">
        <f t="shared" ref="S322:S329" si="112">IF($T322="No",IF(J322=Q322,"Pass","Fail"),IF(J322+Q322=0,"Pass","Fail"))</f>
        <v>Pass</v>
      </c>
      <c r="T322" s="517" t="s">
        <v>16</v>
      </c>
      <c r="U322" s="517">
        <f t="shared" ref="U322:V329" si="113">IF(R322="Pass",0,1)</f>
        <v>0</v>
      </c>
      <c r="V322" s="529">
        <f t="shared" si="113"/>
        <v>0</v>
      </c>
    </row>
    <row r="323" spans="4:22" ht="14.5" x14ac:dyDescent="0.35">
      <c r="D323" s="532" t="s">
        <v>109</v>
      </c>
      <c r="E323" s="517" t="str">
        <f>'Financial Assets past due'!$C$39</f>
        <v>Deposits with ceding undertakings</v>
      </c>
      <c r="F323" s="517" t="str">
        <f>'Financial Assets past due'!$F$27</f>
        <v>Past due but not impaired</v>
      </c>
      <c r="G323" s="519">
        <f>INDEX('Financial Assets past due'!$B$26:$C$45,MATCH('Direct validations'!E323,'Financial Assets past due'!$C$26:$C$45,0),1)</f>
        <v>9</v>
      </c>
      <c r="H323" s="519" t="str">
        <f>HLOOKUP(F323,'Financial Assets past due'!$B$27:$I$29,3,FALSE)</f>
        <v>G</v>
      </c>
      <c r="I323" s="520">
        <f>INDEX('Financial Assets past due'!$B$26:$I$45,MATCH('Direct validations'!G323,'Financial Assets past due'!$B$26:$B$45,0),MATCH('Direct validations'!H323,'Financial Assets past due'!$B$29:$I$29,0))</f>
        <v>0</v>
      </c>
      <c r="J323" s="520">
        <f>INDEX('Financial Assets past due'!$K$26:$R$45,MATCH('Direct validations'!G323,'Financial Assets past due'!$K$26:$K$45,0),MATCH('Direct validations'!H323,'Financial Assets past due'!$K$29:$R$29,0))</f>
        <v>0</v>
      </c>
      <c r="K323" s="528" t="s">
        <v>110</v>
      </c>
      <c r="L323" s="516" t="str">
        <f>'Age analysis of past due no imp'!$C$38</f>
        <v>Deposits with ceding undertakings</v>
      </c>
      <c r="M323" s="516" t="str">
        <f>'Age analysis of past due no imp'!$I$26</f>
        <v>Total</v>
      </c>
      <c r="N323" s="516">
        <f>INDEX('Age analysis of past due no imp'!$B$25:$C$44,MATCH('Direct validations'!L323,'Age analysis of past due no imp'!$C$25:$C$44,0),1)</f>
        <v>9</v>
      </c>
      <c r="O323" s="516" t="str">
        <f>HLOOKUP(M323,'Age analysis of past due no imp'!$B$26:$I$28,3,FALSE)</f>
        <v>J</v>
      </c>
      <c r="P323" s="520">
        <f>INDEX('Age analysis of past due no imp'!$B$25:$I$44,MATCH('Direct validations'!N323,'Age analysis of past due no imp'!$B$25:$B$44,0),MATCH('Direct validations'!O323,'Age analysis of past due no imp'!$B$28:$I$28,0))</f>
        <v>0</v>
      </c>
      <c r="Q323" s="520">
        <f>INDEX('Age analysis of past due no imp'!$K$25:$R$44,MATCH('Direct validations'!N323,'Age analysis of past due no imp'!$K$25:$K$44,0),MATCH('Direct validations'!O323,'Age analysis of past due no imp'!$K$28:$R$28,0))</f>
        <v>0</v>
      </c>
      <c r="R323" s="517" t="str">
        <f t="shared" si="111"/>
        <v>Pass</v>
      </c>
      <c r="S323" s="529" t="str">
        <f t="shared" si="112"/>
        <v>Pass</v>
      </c>
      <c r="T323" s="517" t="s">
        <v>16</v>
      </c>
      <c r="U323" s="517">
        <f t="shared" si="113"/>
        <v>0</v>
      </c>
      <c r="V323" s="529">
        <f t="shared" si="113"/>
        <v>0</v>
      </c>
    </row>
    <row r="324" spans="4:22" ht="14.5" x14ac:dyDescent="0.35">
      <c r="D324" s="532" t="s">
        <v>109</v>
      </c>
      <c r="E324" s="517" t="str">
        <f>'Financial Assets past due'!$C$61</f>
        <v>Deposits with ceding undertakings</v>
      </c>
      <c r="F324" s="517" t="str">
        <f>'Financial Assets past due'!$F$49</f>
        <v>Past due but not impaired</v>
      </c>
      <c r="G324" s="519">
        <f>INDEX('Financial Assets past due'!$B$48:$C$67,MATCH('Direct validations'!E324,'Financial Assets past due'!$C$48:$C$67,0),1)</f>
        <v>9</v>
      </c>
      <c r="H324" s="519" t="str">
        <f>HLOOKUP(F324,'Financial Assets past due'!$B$49:$I$51,3,FALSE)</f>
        <v>L</v>
      </c>
      <c r="I324" s="520">
        <f>INDEX('Financial Assets past due'!$B$48:$I$67,MATCH('Direct validations'!G324,'Financial Assets past due'!$B$48:$B$67,0),MATCH('Direct validations'!H324,'Financial Assets past due'!$B$51:$I$51,0))</f>
        <v>0</v>
      </c>
      <c r="J324" s="520">
        <f>INDEX('Financial Assets past due'!$K$48:$R$67,MATCH('Direct validations'!G324,'Financial Assets past due'!$K$48:$K$67,0),MATCH('Direct validations'!H324,'Financial Assets past due'!$K$51:$R$51,0))</f>
        <v>0</v>
      </c>
      <c r="K324" s="528" t="s">
        <v>110</v>
      </c>
      <c r="L324" s="516" t="str">
        <f>'Age analysis of past due no imp'!$C$59</f>
        <v>Deposits with ceding undertakings</v>
      </c>
      <c r="M324" s="516" t="str">
        <f>'Age analysis of past due no imp'!$I$47</f>
        <v>Total</v>
      </c>
      <c r="N324" s="516">
        <f>INDEX('Age analysis of past due no imp'!$B$46:$C$65,MATCH('Direct validations'!L324,'Age analysis of past due no imp'!$C$46:$C$65,0),1)</f>
        <v>9</v>
      </c>
      <c r="O324" s="516" t="str">
        <f>HLOOKUP(M324,'Age analysis of past due no imp'!$B$47:$I$49,3,FALSE)</f>
        <v>O</v>
      </c>
      <c r="P324" s="520">
        <f>INDEX('Age analysis of past due no imp'!$B$46:$I$65,MATCH('Direct validations'!N324,'Age analysis of past due no imp'!$B$46:$B$65,0),MATCH('Direct validations'!O324,'Age analysis of past due no imp'!$B$49:$I$49,0))</f>
        <v>0</v>
      </c>
      <c r="Q324" s="520">
        <f>INDEX('Age analysis of past due no imp'!$K$46:$R$65,MATCH('Direct validations'!N324,'Age analysis of past due no imp'!$K$46:$K$65,0),MATCH('Direct validations'!O324,'Age analysis of past due no imp'!$K$49:$R$49,0))</f>
        <v>0</v>
      </c>
      <c r="R324" s="517" t="str">
        <f t="shared" si="111"/>
        <v>Pass</v>
      </c>
      <c r="S324" s="529" t="str">
        <f t="shared" si="112"/>
        <v>Pass</v>
      </c>
      <c r="T324" s="517" t="s">
        <v>16</v>
      </c>
      <c r="U324" s="517">
        <f t="shared" si="113"/>
        <v>0</v>
      </c>
      <c r="V324" s="529">
        <f t="shared" si="113"/>
        <v>0</v>
      </c>
    </row>
    <row r="325" spans="4:22" ht="14.5" x14ac:dyDescent="0.35">
      <c r="D325" s="532" t="s">
        <v>109</v>
      </c>
      <c r="E325" s="517" t="str">
        <f>'Financial Assets past due'!$C$83</f>
        <v>Deposits with ceding undertakings</v>
      </c>
      <c r="F325" s="517" t="str">
        <f>'Financial Assets past due'!$F$71</f>
        <v>Past due but not impaired</v>
      </c>
      <c r="G325" s="519">
        <f>INDEX('Financial Assets past due'!$B$70:$C$89,MATCH('Direct validations'!E325,'Financial Assets past due'!$C$70:$C$89,0),1)</f>
        <v>9</v>
      </c>
      <c r="H325" s="519" t="str">
        <f>HLOOKUP(F325,'Financial Assets past due'!$B$71:$I$73,3,FALSE)</f>
        <v>Q</v>
      </c>
      <c r="I325" s="520">
        <f>INDEX('Financial Assets past due'!$B$70:$I$89,MATCH('Direct validations'!G325,'Financial Assets past due'!$B$70:$B$89,0),MATCH('Direct validations'!H325,'Financial Assets past due'!$B$73:$I$73,0))</f>
        <v>0</v>
      </c>
      <c r="J325" s="520">
        <f>INDEX('Financial Assets past due'!$K$70:$R$89,MATCH('Direct validations'!G325,'Financial Assets past due'!$K$70:$K$89,0),MATCH('Direct validations'!H325,'Financial Assets past due'!$K$73:$R$73,0))</f>
        <v>0</v>
      </c>
      <c r="K325" s="528" t="s">
        <v>110</v>
      </c>
      <c r="L325" s="516" t="str">
        <f>'Age analysis of past due no imp'!$C$80</f>
        <v>Deposits with ceding undertakings</v>
      </c>
      <c r="M325" s="516" t="str">
        <f>'Age analysis of past due no imp'!$I$68</f>
        <v>Total</v>
      </c>
      <c r="N325" s="516">
        <f>INDEX('Age analysis of past due no imp'!$B$67:$C$86,MATCH('Direct validations'!L325,'Age analysis of past due no imp'!$C$67:$C$86,0),1)</f>
        <v>9</v>
      </c>
      <c r="O325" s="516" t="str">
        <f>HLOOKUP(M325,'Age analysis of past due no imp'!$B$68:$I$70,3,FALSE)</f>
        <v>T</v>
      </c>
      <c r="P325" s="520">
        <f>INDEX('Age analysis of past due no imp'!$B$67:$I$86,MATCH('Direct validations'!N325,'Age analysis of past due no imp'!$B$67:$B$86,0),MATCH('Direct validations'!O325,'Age analysis of past due no imp'!$B$70:$I$70,0))</f>
        <v>0</v>
      </c>
      <c r="Q325" s="520">
        <f>INDEX('Age analysis of past due no imp'!$K$67:$R$86,MATCH('Direct validations'!N325,'Age analysis of past due no imp'!$K$67:$K$86,0),MATCH('Direct validations'!O325,'Age analysis of past due no imp'!$K$70:$R$70,0))</f>
        <v>0</v>
      </c>
      <c r="R325" s="517" t="str">
        <f t="shared" si="111"/>
        <v>Pass</v>
      </c>
      <c r="S325" s="529" t="str">
        <f t="shared" si="112"/>
        <v>Pass</v>
      </c>
      <c r="T325" s="517" t="s">
        <v>16</v>
      </c>
      <c r="U325" s="517">
        <f t="shared" si="113"/>
        <v>0</v>
      </c>
      <c r="V325" s="529">
        <f t="shared" si="113"/>
        <v>0</v>
      </c>
    </row>
    <row r="326" spans="4:22" ht="14.5" x14ac:dyDescent="0.35">
      <c r="D326" s="532" t="s">
        <v>109</v>
      </c>
      <c r="E326" s="517" t="str">
        <f>'Financial Assets past due'!$C$105</f>
        <v>Deposits with ceding undertakings</v>
      </c>
      <c r="F326" s="517" t="str">
        <f>'Financial Assets past due'!$F$93</f>
        <v>Past due but not impaired</v>
      </c>
      <c r="G326" s="519">
        <f>INDEX('Financial Assets past due'!$B$92:$C$111,MATCH('Direct validations'!E326,'Financial Assets past due'!$C$92:$C$111,0),1)</f>
        <v>9</v>
      </c>
      <c r="H326" s="519" t="str">
        <f>HLOOKUP(F326,'Financial Assets past due'!$B$93:$I$95,3,FALSE)</f>
        <v>V</v>
      </c>
      <c r="I326" s="520">
        <f>INDEX('Financial Assets past due'!$B$92:$I$111,MATCH('Direct validations'!G326,'Financial Assets past due'!$B$92:$B$111,0),MATCH('Direct validations'!H326,'Financial Assets past due'!$B$95:$I$95,0))</f>
        <v>0</v>
      </c>
      <c r="J326" s="520">
        <f>INDEX('Financial Assets past due'!$K$92:$R$111,MATCH('Direct validations'!G326,'Financial Assets past due'!$K$92:$K$111,0),MATCH('Direct validations'!H326,'Financial Assets past due'!$K$95:$R$95,0))</f>
        <v>0</v>
      </c>
      <c r="K326" s="528" t="s">
        <v>110</v>
      </c>
      <c r="L326" s="516" t="str">
        <f>'Age analysis of past due no imp'!$C$101</f>
        <v>Deposits with ceding undertakings</v>
      </c>
      <c r="M326" s="516" t="str">
        <f>'Age analysis of past due no imp'!$I$89</f>
        <v>Total</v>
      </c>
      <c r="N326" s="516">
        <f>INDEX('Age analysis of past due no imp'!$B$88:$C$107,MATCH('Direct validations'!L326,'Age analysis of past due no imp'!$C$88:$C$107,0),1)</f>
        <v>9</v>
      </c>
      <c r="O326" s="516" t="str">
        <f>HLOOKUP(M326,'Age analysis of past due no imp'!$B$89:$I$91,3,FALSE)</f>
        <v>Y</v>
      </c>
      <c r="P326" s="520">
        <f>INDEX('Age analysis of past due no imp'!$B$88:$I$107,MATCH('Direct validations'!N326,'Age analysis of past due no imp'!$B$88:$B$107,0),MATCH('Direct validations'!O326,'Age analysis of past due no imp'!$B$91:$I$91,0))</f>
        <v>0</v>
      </c>
      <c r="Q326" s="520">
        <f>INDEX('Age analysis of past due no imp'!$K$88:$R$107,MATCH('Direct validations'!N326,'Age analysis of past due no imp'!$K$88:$K$107,0),MATCH('Direct validations'!O326,'Age analysis of past due no imp'!$K$91:$R$91,0))</f>
        <v>0</v>
      </c>
      <c r="R326" s="517" t="str">
        <f t="shared" si="111"/>
        <v>Pass</v>
      </c>
      <c r="S326" s="529" t="str">
        <f t="shared" si="112"/>
        <v>Pass</v>
      </c>
      <c r="T326" s="517" t="s">
        <v>16</v>
      </c>
      <c r="U326" s="517">
        <f t="shared" si="113"/>
        <v>0</v>
      </c>
      <c r="V326" s="529">
        <f t="shared" si="113"/>
        <v>0</v>
      </c>
    </row>
    <row r="327" spans="4:22" ht="14.5" x14ac:dyDescent="0.35">
      <c r="D327" s="532" t="s">
        <v>109</v>
      </c>
      <c r="E327" s="517" t="str">
        <f>'Financial Assets past due'!$C$127</f>
        <v>Deposits with ceding undertakings</v>
      </c>
      <c r="F327" s="517" t="str">
        <f>'Financial Assets past due'!$F$115</f>
        <v>Past due but not impaired</v>
      </c>
      <c r="G327" s="519">
        <f>INDEX('Financial Assets past due'!$B$114:$C$133,MATCH('Direct validations'!E327,'Financial Assets past due'!$C$114:$C$133,0),1)</f>
        <v>9</v>
      </c>
      <c r="H327" s="519" t="str">
        <f>HLOOKUP(F327,'Financial Assets past due'!$B$115:$I$117,3,FALSE)</f>
        <v>AA</v>
      </c>
      <c r="I327" s="520">
        <f>INDEX('Financial Assets past due'!$B$114:$I$133,MATCH('Direct validations'!G327,'Financial Assets past due'!$B$114:$B$133,0),MATCH('Direct validations'!H327,'Financial Assets past due'!$B$117:$I$117,0))</f>
        <v>0</v>
      </c>
      <c r="J327" s="520">
        <f>INDEX('Financial Assets past due'!$K$114:$R$133,MATCH('Direct validations'!G327,'Financial Assets past due'!$K$114:$K$133,0),MATCH('Direct validations'!H327,'Financial Assets past due'!$K$117:$R$117,0))</f>
        <v>0</v>
      </c>
      <c r="K327" s="528" t="s">
        <v>110</v>
      </c>
      <c r="L327" s="516" t="str">
        <f>'Age analysis of past due no imp'!$C$122</f>
        <v>Deposits with ceding undertakings</v>
      </c>
      <c r="M327" s="516" t="str">
        <f>'Age analysis of past due no imp'!$I$110</f>
        <v>Total</v>
      </c>
      <c r="N327" s="516">
        <f>INDEX('Age analysis of past due no imp'!$B$109:$C$128,MATCH('Direct validations'!L327,'Age analysis of past due no imp'!$C$109:$C$128,0),1)</f>
        <v>9</v>
      </c>
      <c r="O327" s="516" t="str">
        <f>HLOOKUP(M327,'Age analysis of past due no imp'!$B$110:$I$112,3,FALSE)</f>
        <v>AD</v>
      </c>
      <c r="P327" s="520">
        <f>INDEX('Age analysis of past due no imp'!$B$109:$I$128,MATCH('Direct validations'!N327,'Age analysis of past due no imp'!$B$109:$B$128,0),MATCH('Direct validations'!O327,'Age analysis of past due no imp'!$B$112:$I$112,0))</f>
        <v>0</v>
      </c>
      <c r="Q327" s="520">
        <f>INDEX('Age analysis of past due no imp'!$K$109:$R$128,MATCH('Direct validations'!N327,'Age analysis of past due no imp'!$K$109:$K$128,0),MATCH('Direct validations'!O327,'Age analysis of past due no imp'!$K$112:$R$112,0))</f>
        <v>0</v>
      </c>
      <c r="R327" s="517" t="str">
        <f t="shared" si="111"/>
        <v>Pass</v>
      </c>
      <c r="S327" s="529" t="str">
        <f t="shared" si="112"/>
        <v>Pass</v>
      </c>
      <c r="T327" s="517" t="s">
        <v>16</v>
      </c>
      <c r="U327" s="517">
        <f t="shared" si="113"/>
        <v>0</v>
      </c>
      <c r="V327" s="529">
        <f t="shared" si="113"/>
        <v>0</v>
      </c>
    </row>
    <row r="328" spans="4:22" ht="14.5" x14ac:dyDescent="0.35">
      <c r="D328" s="532" t="s">
        <v>109</v>
      </c>
      <c r="E328" s="517" t="str">
        <f>'Financial Assets past due'!$C$149</f>
        <v>Deposits with ceding undertakings</v>
      </c>
      <c r="F328" s="517" t="str">
        <f>'Financial Assets past due'!$F$137</f>
        <v>Past due but not impaired</v>
      </c>
      <c r="G328" s="519">
        <f>INDEX('Financial Assets past due'!$B$136:$C$155,MATCH('Direct validations'!E328,'Financial Assets past due'!$C$136:$C$155,0),1)</f>
        <v>9</v>
      </c>
      <c r="H328" s="519" t="str">
        <f>HLOOKUP(F328,'Financial Assets past due'!$B$137:$I$139,3,FALSE)</f>
        <v>AF</v>
      </c>
      <c r="I328" s="520">
        <f>INDEX('Financial Assets past due'!$B$136:$I$155,MATCH('Direct validations'!G328,'Financial Assets past due'!$B$136:$B$155,0),MATCH('Direct validations'!H328,'Financial Assets past due'!$B$139:$I$139,0))</f>
        <v>0</v>
      </c>
      <c r="J328" s="520">
        <f>INDEX('Financial Assets past due'!$K$136:$R$155,MATCH('Direct validations'!G328,'Financial Assets past due'!$K$136:$K$155,0),MATCH('Direct validations'!H328,'Financial Assets past due'!$K$139:$R$139,0))</f>
        <v>0</v>
      </c>
      <c r="K328" s="528" t="s">
        <v>110</v>
      </c>
      <c r="L328" s="516" t="str">
        <f>'Age analysis of past due no imp'!$C$143</f>
        <v>Deposits with ceding undertakings</v>
      </c>
      <c r="M328" s="516" t="str">
        <f>'Age analysis of past due no imp'!$I$131</f>
        <v>Total</v>
      </c>
      <c r="N328" s="516">
        <f>INDEX('Age analysis of past due no imp'!$B$130:$C$149,MATCH('Direct validations'!L328,'Age analysis of past due no imp'!$C$130:$C$149,0),1)</f>
        <v>9</v>
      </c>
      <c r="O328" s="516" t="str">
        <f>HLOOKUP(M328,'Age analysis of past due no imp'!$B$131:$I$133,3,FALSE)</f>
        <v>AI</v>
      </c>
      <c r="P328" s="520">
        <f>INDEX('Age analysis of past due no imp'!$B$130:$I$149,MATCH('Direct validations'!N328,'Age analysis of past due no imp'!$B$130:$B$149,0),MATCH('Direct validations'!O328,'Age analysis of past due no imp'!$B$133:$I$133,0))</f>
        <v>0</v>
      </c>
      <c r="Q328" s="520">
        <f>INDEX('Age analysis of past due no imp'!$K$130:$R$149,MATCH('Direct validations'!N328,'Age analysis of past due no imp'!$K$130:$K$149,0),MATCH('Direct validations'!O328,'Age analysis of past due no imp'!$K$133:$R$133,0))</f>
        <v>0</v>
      </c>
      <c r="R328" s="517" t="str">
        <f t="shared" si="111"/>
        <v>Pass</v>
      </c>
      <c r="S328" s="529" t="str">
        <f t="shared" si="112"/>
        <v>Pass</v>
      </c>
      <c r="T328" s="517" t="s">
        <v>16</v>
      </c>
      <c r="U328" s="517">
        <f t="shared" si="113"/>
        <v>0</v>
      </c>
      <c r="V328" s="529">
        <f t="shared" si="113"/>
        <v>0</v>
      </c>
    </row>
    <row r="329" spans="4:22" ht="14.5" x14ac:dyDescent="0.35">
      <c r="D329" s="532" t="s">
        <v>109</v>
      </c>
      <c r="E329" s="517" t="str">
        <f>'Financial Assets past due'!$C$171</f>
        <v>Deposits with ceding undertakings</v>
      </c>
      <c r="F329" s="517" t="str">
        <f>'Financial Assets past due'!$F$159</f>
        <v>Past due but not impaired</v>
      </c>
      <c r="G329" s="519">
        <f>INDEX('Financial Assets past due'!$B$158:$C$177,MATCH('Direct validations'!E329,'Financial Assets past due'!$C$158:$C$177,0),1)</f>
        <v>9</v>
      </c>
      <c r="H329" s="519" t="str">
        <f>HLOOKUP(F329,'Financial Assets past due'!$B$159:$I$161,3,FALSE)</f>
        <v>AK</v>
      </c>
      <c r="I329" s="520">
        <f>INDEX('Financial Assets past due'!$B$158:$I$177,MATCH('Direct validations'!G329,'Financial Assets past due'!$B$158:$B$177,0),MATCH('Direct validations'!H329,'Financial Assets past due'!$B$161:$I$161,0))</f>
        <v>0</v>
      </c>
      <c r="J329" s="520">
        <f>INDEX('Financial Assets past due'!$K$158:$R$177,MATCH('Direct validations'!G329,'Financial Assets past due'!$K$158:$K$177,0),MATCH('Direct validations'!H329,'Financial Assets past due'!$K$161:$R$161,0))</f>
        <v>0</v>
      </c>
      <c r="K329" s="528" t="s">
        <v>110</v>
      </c>
      <c r="L329" s="516" t="str">
        <f>'Age analysis of past due no imp'!$C$164</f>
        <v>Deposits with ceding undertakings</v>
      </c>
      <c r="M329" s="516" t="str">
        <f>'Age analysis of past due no imp'!$I$152</f>
        <v>Total</v>
      </c>
      <c r="N329" s="516">
        <f>INDEX('Age analysis of past due no imp'!$B$151:$C$170,MATCH('Direct validations'!L329,'Age analysis of past due no imp'!$C$151:$C$170,0),1)</f>
        <v>9</v>
      </c>
      <c r="O329" s="516" t="str">
        <f>HLOOKUP(M329,'Age analysis of past due no imp'!$B$152:$I$154,3,FALSE)</f>
        <v>AN</v>
      </c>
      <c r="P329" s="520">
        <f>INDEX('Age analysis of past due no imp'!$B$151:$I$170,MATCH('Direct validations'!N329,'Age analysis of past due no imp'!$B$151:$B$170,0),MATCH('Direct validations'!O329,'Age analysis of past due no imp'!$B$154:$I$154,0))</f>
        <v>0</v>
      </c>
      <c r="Q329" s="520">
        <f>INDEX('Age analysis of past due no imp'!$K$151:$R$170,MATCH('Direct validations'!N329,'Age analysis of past due no imp'!$K$151:$K$170,0),MATCH('Direct validations'!O329,'Age analysis of past due no imp'!$K$154:$R$154,0))</f>
        <v>0</v>
      </c>
      <c r="R329" s="517" t="str">
        <f t="shared" si="111"/>
        <v>Pass</v>
      </c>
      <c r="S329" s="529" t="str">
        <f t="shared" si="112"/>
        <v>Pass</v>
      </c>
      <c r="T329" s="517" t="s">
        <v>16</v>
      </c>
      <c r="U329" s="517">
        <f t="shared" si="113"/>
        <v>0</v>
      </c>
      <c r="V329" s="529">
        <f t="shared" si="113"/>
        <v>0</v>
      </c>
    </row>
    <row r="330" spans="4:22" x14ac:dyDescent="0.3">
      <c r="D330" s="525"/>
      <c r="I330" s="520"/>
      <c r="J330" s="520"/>
      <c r="P330" s="520"/>
      <c r="Q330" s="520"/>
      <c r="R330" s="517"/>
      <c r="S330" s="529"/>
      <c r="U330" s="517"/>
      <c r="V330" s="529"/>
    </row>
    <row r="331" spans="4:22" ht="14.5" x14ac:dyDescent="0.35">
      <c r="D331" s="532" t="s">
        <v>109</v>
      </c>
      <c r="E331" s="517" t="str">
        <f>'Financial Assets past due'!$C$18</f>
        <v>Reinsurers’ share of claims outstanding</v>
      </c>
      <c r="F331" s="517" t="str">
        <f>'Financial Assets past due'!$F$5</f>
        <v>Past due but not impaired</v>
      </c>
      <c r="G331" s="519">
        <f>INDEX('Financial Assets past due'!$B$4:$C$23,MATCH('Direct validations'!E331,'Financial Assets past due'!$C$4:$C$23,0),1)</f>
        <v>10</v>
      </c>
      <c r="H331" s="519" t="str">
        <f>HLOOKUP(F331,'Financial Assets past due'!$B$5:$I$7,3,FALSE)</f>
        <v>B</v>
      </c>
      <c r="I331" s="520">
        <f>INDEX('Financial Assets past due'!$B$4:$I$23,MATCH('Direct validations'!G331,'Financial Assets past due'!$B$4:$B$23,0),MATCH('Direct validations'!H331,'Financial Assets past due'!$B$7:$I$7,0))</f>
        <v>0</v>
      </c>
      <c r="J331" s="520">
        <f>INDEX('Financial Assets past due'!$K$4:R$23,MATCH('Direct validations'!G331,'Financial Assets past due'!$K$4:$K$23,0),MATCH('Direct validations'!H331,'Financial Assets past due'!$K$7:$R$7,0))</f>
        <v>0</v>
      </c>
      <c r="K331" s="528" t="s">
        <v>110</v>
      </c>
      <c r="L331" s="516" t="str">
        <f>'Age analysis of past due no imp'!$C$18</f>
        <v>Reinsurers’ share of claims outstanding</v>
      </c>
      <c r="M331" s="516" t="str">
        <f>'Age analysis of past due no imp'!$I$5</f>
        <v>Total</v>
      </c>
      <c r="N331" s="516">
        <f>INDEX('Age analysis of past due no imp'!$B$4:$C$23,MATCH('Direct validations'!L331,'Age analysis of past due no imp'!$C$4:$C$23,0),1)</f>
        <v>10</v>
      </c>
      <c r="O331" s="516" t="str">
        <f>HLOOKUP(M331,'Age analysis of past due no imp'!$B$5:$I$7,3,FALSE)</f>
        <v>E</v>
      </c>
      <c r="P331" s="520">
        <f>INDEX('Age analysis of past due no imp'!$B$4:$I$23,MATCH('Direct validations'!N331,'Age analysis of past due no imp'!$B$4:$B$23,0),MATCH('Direct validations'!O331,'Age analysis of past due no imp'!$B$7:$I$7,0))</f>
        <v>0</v>
      </c>
      <c r="Q331" s="520">
        <f>INDEX('Age analysis of past due no imp'!$K$4:$R$23,MATCH('Direct validations'!N331,'Age analysis of past due no imp'!$K$4:$K$23,0),MATCH('Direct validations'!O331,'Age analysis of past due no imp'!$K$7:$R$7,0))</f>
        <v>0</v>
      </c>
      <c r="R331" s="517" t="str">
        <f t="shared" ref="R331:R338" si="114">IF($T331="No",IF(I331=P331,"Pass","Fail"),IF(I331+P331=0,"Pass","Fail"))</f>
        <v>Pass</v>
      </c>
      <c r="S331" s="529" t="str">
        <f t="shared" ref="S331:S338" si="115">IF($T331="No",IF(J331=Q331,"Pass","Fail"),IF(J331+Q331=0,"Pass","Fail"))</f>
        <v>Pass</v>
      </c>
      <c r="T331" s="517" t="s">
        <v>16</v>
      </c>
      <c r="U331" s="517">
        <f t="shared" ref="U331:V338" si="116">IF(R331="Pass",0,1)</f>
        <v>0</v>
      </c>
      <c r="V331" s="529">
        <f t="shared" si="116"/>
        <v>0</v>
      </c>
    </row>
    <row r="332" spans="4:22" ht="14.5" x14ac:dyDescent="0.35">
      <c r="D332" s="532" t="s">
        <v>109</v>
      </c>
      <c r="E332" s="517" t="str">
        <f>'Financial Assets past due'!$C$40</f>
        <v>Reinsurers’ share of claims outstanding</v>
      </c>
      <c r="F332" s="517" t="str">
        <f>'Financial Assets past due'!$F$27</f>
        <v>Past due but not impaired</v>
      </c>
      <c r="G332" s="519">
        <f>INDEX('Financial Assets past due'!$B$26:$C$45,MATCH('Direct validations'!E332,'Financial Assets past due'!$C$26:$C$45,0),1)</f>
        <v>10</v>
      </c>
      <c r="H332" s="519" t="str">
        <f>HLOOKUP(F332,'Financial Assets past due'!$B$27:$I$29,3,FALSE)</f>
        <v>G</v>
      </c>
      <c r="I332" s="520">
        <f>INDEX('Financial Assets past due'!$B$26:$I$45,MATCH('Direct validations'!G332,'Financial Assets past due'!$B$26:$B$45,0),MATCH('Direct validations'!H332,'Financial Assets past due'!$B$29:$I$29,0))</f>
        <v>0</v>
      </c>
      <c r="J332" s="520">
        <f>INDEX('Financial Assets past due'!$K$26:$R$45,MATCH('Direct validations'!G332,'Financial Assets past due'!$K$26:$K$45,0),MATCH('Direct validations'!H332,'Financial Assets past due'!$K$29:$R$29,0))</f>
        <v>0</v>
      </c>
      <c r="K332" s="528" t="s">
        <v>110</v>
      </c>
      <c r="L332" s="516" t="str">
        <f>'Age analysis of past due no imp'!$C$39</f>
        <v>Reinsurers’ share of claims outstanding</v>
      </c>
      <c r="M332" s="516" t="str">
        <f>'Age analysis of past due no imp'!$I$26</f>
        <v>Total</v>
      </c>
      <c r="N332" s="516">
        <f>INDEX('Age analysis of past due no imp'!$B$25:$C$44,MATCH('Direct validations'!L332,'Age analysis of past due no imp'!$C$25:$C$44,0),1)</f>
        <v>10</v>
      </c>
      <c r="O332" s="516" t="str">
        <f>HLOOKUP(M332,'Age analysis of past due no imp'!$B$26:$I$28,3,FALSE)</f>
        <v>J</v>
      </c>
      <c r="P332" s="520">
        <f>INDEX('Age analysis of past due no imp'!$B$25:$I$44,MATCH('Direct validations'!N332,'Age analysis of past due no imp'!$B$25:$B$44,0),MATCH('Direct validations'!O332,'Age analysis of past due no imp'!$B$28:$I$28,0))</f>
        <v>0</v>
      </c>
      <c r="Q332" s="520">
        <f>INDEX('Age analysis of past due no imp'!$K$25:$R$44,MATCH('Direct validations'!N332,'Age analysis of past due no imp'!$K$25:$K$44,0),MATCH('Direct validations'!O332,'Age analysis of past due no imp'!$K$28:$R$28,0))</f>
        <v>0</v>
      </c>
      <c r="R332" s="517" t="str">
        <f t="shared" si="114"/>
        <v>Pass</v>
      </c>
      <c r="S332" s="529" t="str">
        <f t="shared" si="115"/>
        <v>Pass</v>
      </c>
      <c r="T332" s="517" t="s">
        <v>16</v>
      </c>
      <c r="U332" s="517">
        <f t="shared" si="116"/>
        <v>0</v>
      </c>
      <c r="V332" s="529">
        <f t="shared" si="116"/>
        <v>0</v>
      </c>
    </row>
    <row r="333" spans="4:22" ht="14.5" x14ac:dyDescent="0.35">
      <c r="D333" s="532" t="s">
        <v>109</v>
      </c>
      <c r="E333" s="517" t="str">
        <f>'Financial Assets past due'!$C$62</f>
        <v>Reinsurers’ share of claims outstanding</v>
      </c>
      <c r="F333" s="517" t="str">
        <f>'Financial Assets past due'!$F$49</f>
        <v>Past due but not impaired</v>
      </c>
      <c r="G333" s="519">
        <f>INDEX('Financial Assets past due'!$B$48:$C$67,MATCH('Direct validations'!E333,'Financial Assets past due'!$C$48:$C$67,0),1)</f>
        <v>10</v>
      </c>
      <c r="H333" s="519" t="str">
        <f>HLOOKUP(F333,'Financial Assets past due'!$B$49:$I$51,3,FALSE)</f>
        <v>L</v>
      </c>
      <c r="I333" s="520">
        <f>INDEX('Financial Assets past due'!$B$48:$I$67,MATCH('Direct validations'!G333,'Financial Assets past due'!$B$48:$B$67,0),MATCH('Direct validations'!H333,'Financial Assets past due'!$B$51:$I$51,0))</f>
        <v>0</v>
      </c>
      <c r="J333" s="520">
        <f>INDEX('Financial Assets past due'!$K$48:$R$67,MATCH('Direct validations'!G333,'Financial Assets past due'!$K$48:$K$67,0),MATCH('Direct validations'!H333,'Financial Assets past due'!$K$51:$R$51,0))</f>
        <v>0</v>
      </c>
      <c r="K333" s="528" t="s">
        <v>110</v>
      </c>
      <c r="L333" s="516" t="str">
        <f>'Age analysis of past due no imp'!$C$60</f>
        <v>Reinsurers’ share of claims outstanding</v>
      </c>
      <c r="M333" s="516" t="str">
        <f>'Age analysis of past due no imp'!$I$47</f>
        <v>Total</v>
      </c>
      <c r="N333" s="516">
        <f>INDEX('Age analysis of past due no imp'!$B$46:$C$65,MATCH('Direct validations'!L333,'Age analysis of past due no imp'!$C$46:$C$65,0),1)</f>
        <v>10</v>
      </c>
      <c r="O333" s="516" t="str">
        <f>HLOOKUP(M333,'Age analysis of past due no imp'!$B$47:$I$49,3,FALSE)</f>
        <v>O</v>
      </c>
      <c r="P333" s="520">
        <f>INDEX('Age analysis of past due no imp'!$B$46:$I$65,MATCH('Direct validations'!N333,'Age analysis of past due no imp'!$B$46:$B$65,0),MATCH('Direct validations'!O333,'Age analysis of past due no imp'!$B$49:$I$49,0))</f>
        <v>0</v>
      </c>
      <c r="Q333" s="520">
        <f>INDEX('Age analysis of past due no imp'!$K$46:$R$65,MATCH('Direct validations'!N333,'Age analysis of past due no imp'!$K$46:$K$65,0),MATCH('Direct validations'!O333,'Age analysis of past due no imp'!$K$49:$R$49,0))</f>
        <v>0</v>
      </c>
      <c r="R333" s="517" t="str">
        <f t="shared" si="114"/>
        <v>Pass</v>
      </c>
      <c r="S333" s="529" t="str">
        <f t="shared" si="115"/>
        <v>Pass</v>
      </c>
      <c r="T333" s="517" t="s">
        <v>16</v>
      </c>
      <c r="U333" s="517">
        <f t="shared" si="116"/>
        <v>0</v>
      </c>
      <c r="V333" s="529">
        <f t="shared" si="116"/>
        <v>0</v>
      </c>
    </row>
    <row r="334" spans="4:22" ht="14.5" x14ac:dyDescent="0.35">
      <c r="D334" s="532" t="s">
        <v>109</v>
      </c>
      <c r="E334" s="517" t="str">
        <f>'Financial Assets past due'!$C$84</f>
        <v>Reinsurers’ share of claims outstanding</v>
      </c>
      <c r="F334" s="517" t="str">
        <f>'Financial Assets past due'!$F$71</f>
        <v>Past due but not impaired</v>
      </c>
      <c r="G334" s="519">
        <f>INDEX('Financial Assets past due'!$B$70:$C$89,MATCH('Direct validations'!E334,'Financial Assets past due'!$C$70:$C$89,0),1)</f>
        <v>10</v>
      </c>
      <c r="H334" s="519" t="str">
        <f>HLOOKUP(F334,'Financial Assets past due'!$B$71:$I$73,3,FALSE)</f>
        <v>Q</v>
      </c>
      <c r="I334" s="520">
        <f>INDEX('Financial Assets past due'!$B$70:$I$89,MATCH('Direct validations'!G334,'Financial Assets past due'!$B$70:$B$89,0),MATCH('Direct validations'!H334,'Financial Assets past due'!$B$73:$I$73,0))</f>
        <v>0</v>
      </c>
      <c r="J334" s="520">
        <f>INDEX('Financial Assets past due'!$K$70:$R$89,MATCH('Direct validations'!G334,'Financial Assets past due'!$K$70:$K$89,0),MATCH('Direct validations'!H334,'Financial Assets past due'!$K$73:$R$73,0))</f>
        <v>0</v>
      </c>
      <c r="K334" s="528" t="s">
        <v>110</v>
      </c>
      <c r="L334" s="516" t="str">
        <f>'Age analysis of past due no imp'!$C$81</f>
        <v>Reinsurers’ share of claims outstanding</v>
      </c>
      <c r="M334" s="516" t="str">
        <f>'Age analysis of past due no imp'!$I$68</f>
        <v>Total</v>
      </c>
      <c r="N334" s="516">
        <f>INDEX('Age analysis of past due no imp'!$B$67:$C$86,MATCH('Direct validations'!L334,'Age analysis of past due no imp'!$C$67:$C$86,0),1)</f>
        <v>10</v>
      </c>
      <c r="O334" s="516" t="str">
        <f>HLOOKUP(M334,'Age analysis of past due no imp'!$B$68:$I$70,3,FALSE)</f>
        <v>T</v>
      </c>
      <c r="P334" s="520">
        <f>INDEX('Age analysis of past due no imp'!$B$67:$I$86,MATCH('Direct validations'!N334,'Age analysis of past due no imp'!$B$67:$B$86,0),MATCH('Direct validations'!O334,'Age analysis of past due no imp'!$B$70:$I$70,0))</f>
        <v>0</v>
      </c>
      <c r="Q334" s="520">
        <f>INDEX('Age analysis of past due no imp'!$K$67:$R$86,MATCH('Direct validations'!N334,'Age analysis of past due no imp'!$K$67:$K$86,0),MATCH('Direct validations'!O334,'Age analysis of past due no imp'!$K$70:$R$70,0))</f>
        <v>0</v>
      </c>
      <c r="R334" s="517" t="str">
        <f t="shared" si="114"/>
        <v>Pass</v>
      </c>
      <c r="S334" s="529" t="str">
        <f t="shared" si="115"/>
        <v>Pass</v>
      </c>
      <c r="T334" s="517" t="s">
        <v>16</v>
      </c>
      <c r="U334" s="517">
        <f t="shared" si="116"/>
        <v>0</v>
      </c>
      <c r="V334" s="529">
        <f t="shared" si="116"/>
        <v>0</v>
      </c>
    </row>
    <row r="335" spans="4:22" ht="14.5" x14ac:dyDescent="0.35">
      <c r="D335" s="532" t="s">
        <v>109</v>
      </c>
      <c r="E335" s="517" t="str">
        <f>'Financial Assets past due'!$C$106</f>
        <v>Reinsurers’ share of claims outstanding</v>
      </c>
      <c r="F335" s="517" t="str">
        <f>'Financial Assets past due'!$F$93</f>
        <v>Past due but not impaired</v>
      </c>
      <c r="G335" s="519">
        <f>INDEX('Financial Assets past due'!$B$92:$C$111,MATCH('Direct validations'!E335,'Financial Assets past due'!$C$92:$C$111,0),1)</f>
        <v>10</v>
      </c>
      <c r="H335" s="519" t="str">
        <f>HLOOKUP(F335,'Financial Assets past due'!$B$93:$I$95,3,FALSE)</f>
        <v>V</v>
      </c>
      <c r="I335" s="520">
        <f>INDEX('Financial Assets past due'!$B$92:$I$111,MATCH('Direct validations'!G335,'Financial Assets past due'!$B$92:$B$111,0),MATCH('Direct validations'!H335,'Financial Assets past due'!$B$95:$I$95,0))</f>
        <v>0</v>
      </c>
      <c r="J335" s="520">
        <f>INDEX('Financial Assets past due'!$K$92:$R$111,MATCH('Direct validations'!G335,'Financial Assets past due'!$K$92:$K$111,0),MATCH('Direct validations'!H335,'Financial Assets past due'!$K$95:$R$95,0))</f>
        <v>0</v>
      </c>
      <c r="K335" s="528" t="s">
        <v>110</v>
      </c>
      <c r="L335" s="516" t="str">
        <f>'Age analysis of past due no imp'!$C$102</f>
        <v>Reinsurers’ share of claims outstanding</v>
      </c>
      <c r="M335" s="516" t="str">
        <f>'Age analysis of past due no imp'!$I$89</f>
        <v>Total</v>
      </c>
      <c r="N335" s="516">
        <f>INDEX('Age analysis of past due no imp'!$B$88:$C$107,MATCH('Direct validations'!L335,'Age analysis of past due no imp'!$C$88:$C$107,0),1)</f>
        <v>10</v>
      </c>
      <c r="O335" s="516" t="str">
        <f>HLOOKUP(M335,'Age analysis of past due no imp'!$B$89:$I$91,3,FALSE)</f>
        <v>Y</v>
      </c>
      <c r="P335" s="520">
        <f>INDEX('Age analysis of past due no imp'!$B$88:$I$107,MATCH('Direct validations'!N335,'Age analysis of past due no imp'!$B$88:$B$107,0),MATCH('Direct validations'!O335,'Age analysis of past due no imp'!$B$91:$I$91,0))</f>
        <v>0</v>
      </c>
      <c r="Q335" s="520">
        <f>INDEX('Age analysis of past due no imp'!$K$88:$R$107,MATCH('Direct validations'!N335,'Age analysis of past due no imp'!$K$88:$K$107,0),MATCH('Direct validations'!O335,'Age analysis of past due no imp'!$K$91:$R$91,0))</f>
        <v>0</v>
      </c>
      <c r="R335" s="517" t="str">
        <f t="shared" si="114"/>
        <v>Pass</v>
      </c>
      <c r="S335" s="529" t="str">
        <f t="shared" si="115"/>
        <v>Pass</v>
      </c>
      <c r="T335" s="517" t="s">
        <v>16</v>
      </c>
      <c r="U335" s="517">
        <f t="shared" si="116"/>
        <v>0</v>
      </c>
      <c r="V335" s="529">
        <f t="shared" si="116"/>
        <v>0</v>
      </c>
    </row>
    <row r="336" spans="4:22" ht="14.5" x14ac:dyDescent="0.35">
      <c r="D336" s="532" t="s">
        <v>109</v>
      </c>
      <c r="E336" s="517" t="str">
        <f>'Financial Assets past due'!$C$128</f>
        <v>Reinsurers’ share of claims outstanding</v>
      </c>
      <c r="F336" s="517" t="str">
        <f>'Financial Assets past due'!$F$115</f>
        <v>Past due but not impaired</v>
      </c>
      <c r="G336" s="519">
        <f>INDEX('Financial Assets past due'!$B$114:$C$133,MATCH('Direct validations'!E336,'Financial Assets past due'!$C$114:$C$133,0),1)</f>
        <v>10</v>
      </c>
      <c r="H336" s="519" t="str">
        <f>HLOOKUP(F336,'Financial Assets past due'!$B$115:$I$117,3,FALSE)</f>
        <v>AA</v>
      </c>
      <c r="I336" s="520">
        <f>INDEX('Financial Assets past due'!$B$114:$I$133,MATCH('Direct validations'!G336,'Financial Assets past due'!$B$114:$B$133,0),MATCH('Direct validations'!H336,'Financial Assets past due'!$B$117:$I$117,0))</f>
        <v>0</v>
      </c>
      <c r="J336" s="520">
        <f>INDEX('Financial Assets past due'!$K$114:$R$133,MATCH('Direct validations'!G336,'Financial Assets past due'!$K$114:$K$133,0),MATCH('Direct validations'!H336,'Financial Assets past due'!$K$117:$R$117,0))</f>
        <v>0</v>
      </c>
      <c r="K336" s="528" t="s">
        <v>110</v>
      </c>
      <c r="L336" s="516" t="str">
        <f>'Age analysis of past due no imp'!$C$123</f>
        <v>Reinsurers’ share of claims outstanding</v>
      </c>
      <c r="M336" s="516" t="str">
        <f>'Age analysis of past due no imp'!$I$110</f>
        <v>Total</v>
      </c>
      <c r="N336" s="516">
        <f>INDEX('Age analysis of past due no imp'!$B$109:$C$128,MATCH('Direct validations'!L336,'Age analysis of past due no imp'!$C$109:$C$128,0),1)</f>
        <v>10</v>
      </c>
      <c r="O336" s="516" t="str">
        <f>HLOOKUP(M336,'Age analysis of past due no imp'!$B$110:$I$112,3,FALSE)</f>
        <v>AD</v>
      </c>
      <c r="P336" s="520">
        <f>INDEX('Age analysis of past due no imp'!$B$109:$I$128,MATCH('Direct validations'!N336,'Age analysis of past due no imp'!$B$109:$B$128,0),MATCH('Direct validations'!O336,'Age analysis of past due no imp'!$B$112:$I$112,0))</f>
        <v>0</v>
      </c>
      <c r="Q336" s="520">
        <f>INDEX('Age analysis of past due no imp'!$K$109:$R$128,MATCH('Direct validations'!N336,'Age analysis of past due no imp'!$K$109:$K$128,0),MATCH('Direct validations'!O336,'Age analysis of past due no imp'!$K$112:$R$112,0))</f>
        <v>0</v>
      </c>
      <c r="R336" s="517" t="str">
        <f t="shared" si="114"/>
        <v>Pass</v>
      </c>
      <c r="S336" s="529" t="str">
        <f t="shared" si="115"/>
        <v>Pass</v>
      </c>
      <c r="T336" s="517" t="s">
        <v>16</v>
      </c>
      <c r="U336" s="517">
        <f t="shared" si="116"/>
        <v>0</v>
      </c>
      <c r="V336" s="529">
        <f t="shared" si="116"/>
        <v>0</v>
      </c>
    </row>
    <row r="337" spans="4:22" ht="14.5" x14ac:dyDescent="0.35">
      <c r="D337" s="532" t="s">
        <v>109</v>
      </c>
      <c r="E337" s="517" t="str">
        <f>'Financial Assets past due'!$C$150</f>
        <v>Reinsurers’ share of claims outstanding</v>
      </c>
      <c r="F337" s="517" t="str">
        <f>'Financial Assets past due'!$F$137</f>
        <v>Past due but not impaired</v>
      </c>
      <c r="G337" s="519">
        <f>INDEX('Financial Assets past due'!$B$136:$C$155,MATCH('Direct validations'!E337,'Financial Assets past due'!$C$136:$C$155,0),1)</f>
        <v>10</v>
      </c>
      <c r="H337" s="519" t="str">
        <f>HLOOKUP(F337,'Financial Assets past due'!$B$137:$I$139,3,FALSE)</f>
        <v>AF</v>
      </c>
      <c r="I337" s="520">
        <f>INDEX('Financial Assets past due'!$B$136:$I$155,MATCH('Direct validations'!G337,'Financial Assets past due'!$B$136:$B$155,0),MATCH('Direct validations'!H337,'Financial Assets past due'!$B$139:$I$139,0))</f>
        <v>0</v>
      </c>
      <c r="J337" s="520">
        <f>INDEX('Financial Assets past due'!$K$136:$R$155,MATCH('Direct validations'!G337,'Financial Assets past due'!$K$136:$K$155,0),MATCH('Direct validations'!H337,'Financial Assets past due'!$K$139:$R$139,0))</f>
        <v>0</v>
      </c>
      <c r="K337" s="528" t="s">
        <v>110</v>
      </c>
      <c r="L337" s="516" t="str">
        <f>'Age analysis of past due no imp'!$C$144</f>
        <v>Reinsurers’ share of claims outstanding</v>
      </c>
      <c r="M337" s="516" t="str">
        <f>'Age analysis of past due no imp'!$I$131</f>
        <v>Total</v>
      </c>
      <c r="N337" s="516">
        <f>INDEX('Age analysis of past due no imp'!$B$130:$C$149,MATCH('Direct validations'!L337,'Age analysis of past due no imp'!$C$130:$C$149,0),1)</f>
        <v>10</v>
      </c>
      <c r="O337" s="516" t="str">
        <f>HLOOKUP(M337,'Age analysis of past due no imp'!$B$131:$I$133,3,FALSE)</f>
        <v>AI</v>
      </c>
      <c r="P337" s="520">
        <f>INDEX('Age analysis of past due no imp'!$B$130:$I$149,MATCH('Direct validations'!N337,'Age analysis of past due no imp'!$B$130:$B$149,0),MATCH('Direct validations'!O337,'Age analysis of past due no imp'!$B$133:$I$133,0))</f>
        <v>0</v>
      </c>
      <c r="Q337" s="520">
        <f>INDEX('Age analysis of past due no imp'!$K$130:$R$149,MATCH('Direct validations'!N337,'Age analysis of past due no imp'!$K$130:$K$149,0),MATCH('Direct validations'!O337,'Age analysis of past due no imp'!$K$133:$R$133,0))</f>
        <v>0</v>
      </c>
      <c r="R337" s="517" t="str">
        <f t="shared" si="114"/>
        <v>Pass</v>
      </c>
      <c r="S337" s="529" t="str">
        <f t="shared" si="115"/>
        <v>Pass</v>
      </c>
      <c r="T337" s="517" t="s">
        <v>16</v>
      </c>
      <c r="U337" s="517">
        <f t="shared" si="116"/>
        <v>0</v>
      </c>
      <c r="V337" s="529">
        <f t="shared" si="116"/>
        <v>0</v>
      </c>
    </row>
    <row r="338" spans="4:22" ht="14.5" x14ac:dyDescent="0.35">
      <c r="D338" s="532" t="s">
        <v>109</v>
      </c>
      <c r="E338" s="517" t="str">
        <f>'Financial Assets past due'!$C$172</f>
        <v>Reinsurers’ share of claims outstanding</v>
      </c>
      <c r="F338" s="517" t="str">
        <f>'Financial Assets past due'!$F$159</f>
        <v>Past due but not impaired</v>
      </c>
      <c r="G338" s="519">
        <f>INDEX('Financial Assets past due'!$B$158:$C$177,MATCH('Direct validations'!E338,'Financial Assets past due'!$C$158:$C$177,0),1)</f>
        <v>10</v>
      </c>
      <c r="H338" s="519" t="str">
        <f>HLOOKUP(F338,'Financial Assets past due'!$B$159:$I$161,3,FALSE)</f>
        <v>AK</v>
      </c>
      <c r="I338" s="520">
        <f>INDEX('Financial Assets past due'!$B$158:$I$177,MATCH('Direct validations'!G338,'Financial Assets past due'!$B$158:$B$177,0),MATCH('Direct validations'!H338,'Financial Assets past due'!$B$161:$I$161,0))</f>
        <v>0</v>
      </c>
      <c r="J338" s="520">
        <f>INDEX('Financial Assets past due'!$K$158:$R$177,MATCH('Direct validations'!G338,'Financial Assets past due'!$K$158:$K$177,0),MATCH('Direct validations'!H338,'Financial Assets past due'!$K$161:$R$161,0))</f>
        <v>0</v>
      </c>
      <c r="K338" s="528" t="s">
        <v>110</v>
      </c>
      <c r="L338" s="516" t="str">
        <f>'Age analysis of past due no imp'!$C$165</f>
        <v>Reinsurers’ share of claims outstanding</v>
      </c>
      <c r="M338" s="516" t="str">
        <f>'Age analysis of past due no imp'!$I$152</f>
        <v>Total</v>
      </c>
      <c r="N338" s="516">
        <f>INDEX('Age analysis of past due no imp'!$B$151:$C$170,MATCH('Direct validations'!L338,'Age analysis of past due no imp'!$C$151:$C$170,0),1)</f>
        <v>10</v>
      </c>
      <c r="O338" s="516" t="str">
        <f>HLOOKUP(M338,'Age analysis of past due no imp'!$B$152:$I$154,3,FALSE)</f>
        <v>AN</v>
      </c>
      <c r="P338" s="520">
        <f>INDEX('Age analysis of past due no imp'!$B$151:$I$170,MATCH('Direct validations'!N338,'Age analysis of past due no imp'!$B$151:$B$170,0),MATCH('Direct validations'!O338,'Age analysis of past due no imp'!$B$154:$I$154,0))</f>
        <v>0</v>
      </c>
      <c r="Q338" s="520">
        <f>INDEX('Age analysis of past due no imp'!$K$151:$R$170,MATCH('Direct validations'!N338,'Age analysis of past due no imp'!$K$151:$K$170,0),MATCH('Direct validations'!O338,'Age analysis of past due no imp'!$K$154:$R$154,0))</f>
        <v>0</v>
      </c>
      <c r="R338" s="517" t="str">
        <f t="shared" si="114"/>
        <v>Pass</v>
      </c>
      <c r="S338" s="529" t="str">
        <f t="shared" si="115"/>
        <v>Pass</v>
      </c>
      <c r="T338" s="517" t="s">
        <v>16</v>
      </c>
      <c r="U338" s="517">
        <f t="shared" si="116"/>
        <v>0</v>
      </c>
      <c r="V338" s="529">
        <f t="shared" si="116"/>
        <v>0</v>
      </c>
    </row>
    <row r="339" spans="4:22" x14ac:dyDescent="0.3">
      <c r="D339" s="525"/>
      <c r="I339" s="520"/>
      <c r="J339" s="520"/>
      <c r="P339" s="520"/>
      <c r="Q339" s="520"/>
      <c r="R339" s="517"/>
      <c r="S339" s="529"/>
      <c r="U339" s="517"/>
      <c r="V339" s="529"/>
    </row>
    <row r="340" spans="4:22" ht="14.5" x14ac:dyDescent="0.35">
      <c r="D340" s="532" t="s">
        <v>109</v>
      </c>
      <c r="E340" s="517" t="str">
        <f>'Financial Assets past due'!$C$19</f>
        <v>Debtors arising out of direct insurance operations</v>
      </c>
      <c r="F340" s="517" t="str">
        <f>'Financial Assets past due'!$F$5</f>
        <v>Past due but not impaired</v>
      </c>
      <c r="G340" s="519">
        <f>INDEX('Financial Assets past due'!$B$4:$C$23,MATCH('Direct validations'!E340,'Financial Assets past due'!$C$4:$C$23,0),1)</f>
        <v>11</v>
      </c>
      <c r="H340" s="519" t="str">
        <f>HLOOKUP(F340,'Financial Assets past due'!$B$5:$I$7,3,FALSE)</f>
        <v>B</v>
      </c>
      <c r="I340" s="520">
        <f>INDEX('Financial Assets past due'!$B$4:$I$23,MATCH('Direct validations'!G340,'Financial Assets past due'!$B$4:$B$23,0),MATCH('Direct validations'!H340,'Financial Assets past due'!$B$7:$I$7,0))</f>
        <v>0</v>
      </c>
      <c r="J340" s="520">
        <f>INDEX('Financial Assets past due'!$K$4:R$23,MATCH('Direct validations'!G340,'Financial Assets past due'!$K$4:$K$23,0),MATCH('Direct validations'!H340,'Financial Assets past due'!$K$7:$R$7,0))</f>
        <v>0</v>
      </c>
      <c r="K340" s="528" t="s">
        <v>110</v>
      </c>
      <c r="L340" s="516" t="str">
        <f>'Age analysis of past due no imp'!$C$19</f>
        <v>Debtors arising out of direct insurance operations</v>
      </c>
      <c r="M340" s="516" t="str">
        <f>'Age analysis of past due no imp'!$I$5</f>
        <v>Total</v>
      </c>
      <c r="N340" s="516">
        <f>INDEX('Age analysis of past due no imp'!$B$4:$C$23,MATCH('Direct validations'!L340,'Age analysis of past due no imp'!$C$4:$C$23,0),1)</f>
        <v>11</v>
      </c>
      <c r="O340" s="516" t="str">
        <f>HLOOKUP(M340,'Age analysis of past due no imp'!$B$5:$I$7,3,FALSE)</f>
        <v>E</v>
      </c>
      <c r="P340" s="520">
        <f>INDEX('Age analysis of past due no imp'!$B$4:$I$23,MATCH('Direct validations'!N340,'Age analysis of past due no imp'!$B$4:$B$23,0),MATCH('Direct validations'!O340,'Age analysis of past due no imp'!$B$7:$I$7,0))</f>
        <v>0</v>
      </c>
      <c r="Q340" s="520">
        <f>INDEX('Age analysis of past due no imp'!$K$4:$R$23,MATCH('Direct validations'!N340,'Age analysis of past due no imp'!$K$4:$K$23,0),MATCH('Direct validations'!O340,'Age analysis of past due no imp'!$K$7:$R$7,0))</f>
        <v>0</v>
      </c>
      <c r="R340" s="517" t="str">
        <f t="shared" ref="R340:R347" si="117">IF($T340="No",IF(I340=P340,"Pass","Fail"),IF(I340+P340=0,"Pass","Fail"))</f>
        <v>Pass</v>
      </c>
      <c r="S340" s="529" t="str">
        <f t="shared" ref="S340:S347" si="118">IF($T340="No",IF(J340=Q340,"Pass","Fail"),IF(J340+Q340=0,"Pass","Fail"))</f>
        <v>Pass</v>
      </c>
      <c r="T340" s="517" t="s">
        <v>16</v>
      </c>
      <c r="U340" s="517">
        <f t="shared" ref="U340:V347" si="119">IF(R340="Pass",0,1)</f>
        <v>0</v>
      </c>
      <c r="V340" s="529">
        <f t="shared" si="119"/>
        <v>0</v>
      </c>
    </row>
    <row r="341" spans="4:22" ht="14.5" x14ac:dyDescent="0.35">
      <c r="D341" s="532" t="s">
        <v>109</v>
      </c>
      <c r="E341" s="517" t="str">
        <f>'Financial Assets past due'!$C$41</f>
        <v>Debtors arising out of direct insurance operations</v>
      </c>
      <c r="F341" s="517" t="str">
        <f>'Financial Assets past due'!$F$27</f>
        <v>Past due but not impaired</v>
      </c>
      <c r="G341" s="519">
        <f>INDEX('Financial Assets past due'!$B$26:$C$45,MATCH('Direct validations'!E341,'Financial Assets past due'!$C$26:$C$45,0),1)</f>
        <v>11</v>
      </c>
      <c r="H341" s="519" t="str">
        <f>HLOOKUP(F341,'Financial Assets past due'!$B$27:$I$29,3,FALSE)</f>
        <v>G</v>
      </c>
      <c r="I341" s="520">
        <f>INDEX('Financial Assets past due'!$B$26:$I$45,MATCH('Direct validations'!G341,'Financial Assets past due'!$B$26:$B$45,0),MATCH('Direct validations'!H341,'Financial Assets past due'!$B$29:$I$29,0))</f>
        <v>0</v>
      </c>
      <c r="J341" s="520">
        <f>INDEX('Financial Assets past due'!$K$26:$R$45,MATCH('Direct validations'!G341,'Financial Assets past due'!$K$26:$K$45,0),MATCH('Direct validations'!H341,'Financial Assets past due'!$K$29:$R$29,0))</f>
        <v>0</v>
      </c>
      <c r="K341" s="528" t="s">
        <v>110</v>
      </c>
      <c r="L341" s="516" t="str">
        <f>'Age analysis of past due no imp'!$C$40</f>
        <v>Debtors arising out of direct insurance operations</v>
      </c>
      <c r="M341" s="516" t="str">
        <f>'Age analysis of past due no imp'!$I$26</f>
        <v>Total</v>
      </c>
      <c r="N341" s="516">
        <f>INDEX('Age analysis of past due no imp'!$B$25:$C$44,MATCH('Direct validations'!L341,'Age analysis of past due no imp'!$C$25:$C$44,0),1)</f>
        <v>11</v>
      </c>
      <c r="O341" s="516" t="str">
        <f>HLOOKUP(M341,'Age analysis of past due no imp'!$B$26:$I$28,3,FALSE)</f>
        <v>J</v>
      </c>
      <c r="P341" s="520">
        <f>INDEX('Age analysis of past due no imp'!$B$25:$I$44,MATCH('Direct validations'!N341,'Age analysis of past due no imp'!$B$25:$B$44,0),MATCH('Direct validations'!O341,'Age analysis of past due no imp'!$B$28:$I$28,0))</f>
        <v>0</v>
      </c>
      <c r="Q341" s="520">
        <f>INDEX('Age analysis of past due no imp'!$K$25:$R$44,MATCH('Direct validations'!N341,'Age analysis of past due no imp'!$K$25:$K$44,0),MATCH('Direct validations'!O341,'Age analysis of past due no imp'!$K$28:$R$28,0))</f>
        <v>0</v>
      </c>
      <c r="R341" s="517" t="str">
        <f t="shared" si="117"/>
        <v>Pass</v>
      </c>
      <c r="S341" s="529" t="str">
        <f t="shared" si="118"/>
        <v>Pass</v>
      </c>
      <c r="T341" s="517" t="s">
        <v>16</v>
      </c>
      <c r="U341" s="517">
        <f t="shared" si="119"/>
        <v>0</v>
      </c>
      <c r="V341" s="529">
        <f t="shared" si="119"/>
        <v>0</v>
      </c>
    </row>
    <row r="342" spans="4:22" ht="14.5" x14ac:dyDescent="0.35">
      <c r="D342" s="532" t="s">
        <v>109</v>
      </c>
      <c r="E342" s="517" t="str">
        <f>'Financial Assets past due'!$C$63</f>
        <v>Debtors arising out of direct insurance operations</v>
      </c>
      <c r="F342" s="517" t="str">
        <f>'Financial Assets past due'!$F$49</f>
        <v>Past due but not impaired</v>
      </c>
      <c r="G342" s="519">
        <f>INDEX('Financial Assets past due'!$B$48:$C$67,MATCH('Direct validations'!E342,'Financial Assets past due'!$C$48:$C$67,0),1)</f>
        <v>11</v>
      </c>
      <c r="H342" s="519" t="str">
        <f>HLOOKUP(F342,'Financial Assets past due'!$B$49:$I$51,3,FALSE)</f>
        <v>L</v>
      </c>
      <c r="I342" s="520">
        <f>INDEX('Financial Assets past due'!$B$48:$I$67,MATCH('Direct validations'!G342,'Financial Assets past due'!$B$48:$B$67,0),MATCH('Direct validations'!H342,'Financial Assets past due'!$B$51:$I$51,0))</f>
        <v>0</v>
      </c>
      <c r="J342" s="520">
        <f>INDEX('Financial Assets past due'!$K$48:$R$67,MATCH('Direct validations'!G342,'Financial Assets past due'!$K$48:$K$67,0),MATCH('Direct validations'!H342,'Financial Assets past due'!$K$51:$R$51,0))</f>
        <v>0</v>
      </c>
      <c r="K342" s="528" t="s">
        <v>110</v>
      </c>
      <c r="L342" s="516" t="str">
        <f>'Age analysis of past due no imp'!$C$61</f>
        <v>Debtors arising out of direct insurance operations</v>
      </c>
      <c r="M342" s="516" t="str">
        <f>'Age analysis of past due no imp'!$I$47</f>
        <v>Total</v>
      </c>
      <c r="N342" s="516">
        <f>INDEX('Age analysis of past due no imp'!$B$46:$C$65,MATCH('Direct validations'!L342,'Age analysis of past due no imp'!$C$46:$C$65,0),1)</f>
        <v>11</v>
      </c>
      <c r="O342" s="516" t="str">
        <f>HLOOKUP(M342,'Age analysis of past due no imp'!$B$47:$I$49,3,FALSE)</f>
        <v>O</v>
      </c>
      <c r="P342" s="520">
        <f>INDEX('Age analysis of past due no imp'!$B$46:$I$65,MATCH('Direct validations'!N342,'Age analysis of past due no imp'!$B$46:$B$65,0),MATCH('Direct validations'!O342,'Age analysis of past due no imp'!$B$49:$I$49,0))</f>
        <v>0</v>
      </c>
      <c r="Q342" s="520">
        <f>INDEX('Age analysis of past due no imp'!$K$46:$R$65,MATCH('Direct validations'!N342,'Age analysis of past due no imp'!$K$46:$K$65,0),MATCH('Direct validations'!O342,'Age analysis of past due no imp'!$K$49:$R$49,0))</f>
        <v>0</v>
      </c>
      <c r="R342" s="517" t="str">
        <f t="shared" si="117"/>
        <v>Pass</v>
      </c>
      <c r="S342" s="529" t="str">
        <f t="shared" si="118"/>
        <v>Pass</v>
      </c>
      <c r="T342" s="517" t="s">
        <v>16</v>
      </c>
      <c r="U342" s="517">
        <f t="shared" si="119"/>
        <v>0</v>
      </c>
      <c r="V342" s="529">
        <f t="shared" si="119"/>
        <v>0</v>
      </c>
    </row>
    <row r="343" spans="4:22" ht="14.5" x14ac:dyDescent="0.35">
      <c r="D343" s="532" t="s">
        <v>109</v>
      </c>
      <c r="E343" s="517" t="str">
        <f>'Financial Assets past due'!$C$85</f>
        <v>Debtors arising out of direct insurance operations</v>
      </c>
      <c r="F343" s="517" t="str">
        <f>'Financial Assets past due'!$F$71</f>
        <v>Past due but not impaired</v>
      </c>
      <c r="G343" s="519">
        <f>INDEX('Financial Assets past due'!$B$70:$C$89,MATCH('Direct validations'!E343,'Financial Assets past due'!$C$70:$C$89,0),1)</f>
        <v>11</v>
      </c>
      <c r="H343" s="519" t="str">
        <f>HLOOKUP(F343,'Financial Assets past due'!$B$71:$I$73,3,FALSE)</f>
        <v>Q</v>
      </c>
      <c r="I343" s="520">
        <f>INDEX('Financial Assets past due'!$B$70:$I$89,MATCH('Direct validations'!G343,'Financial Assets past due'!$B$70:$B$89,0),MATCH('Direct validations'!H343,'Financial Assets past due'!$B$73:$I$73,0))</f>
        <v>0</v>
      </c>
      <c r="J343" s="520">
        <f>INDEX('Financial Assets past due'!$K$70:$R$89,MATCH('Direct validations'!G343,'Financial Assets past due'!$K$70:$K$89,0),MATCH('Direct validations'!H343,'Financial Assets past due'!$K$73:$R$73,0))</f>
        <v>0</v>
      </c>
      <c r="K343" s="528" t="s">
        <v>110</v>
      </c>
      <c r="L343" s="516" t="str">
        <f>'Age analysis of past due no imp'!$C$82</f>
        <v>Debtors arising out of direct insurance operations</v>
      </c>
      <c r="M343" s="516" t="str">
        <f>'Age analysis of past due no imp'!$I$68</f>
        <v>Total</v>
      </c>
      <c r="N343" s="516">
        <f>INDEX('Age analysis of past due no imp'!$B$67:$C$86,MATCH('Direct validations'!L343,'Age analysis of past due no imp'!$C$67:$C$86,0),1)</f>
        <v>11</v>
      </c>
      <c r="O343" s="516" t="str">
        <f>HLOOKUP(M343,'Age analysis of past due no imp'!$B$68:$I$70,3,FALSE)</f>
        <v>T</v>
      </c>
      <c r="P343" s="520">
        <f>INDEX('Age analysis of past due no imp'!$B$67:$I$86,MATCH('Direct validations'!N343,'Age analysis of past due no imp'!$B$67:$B$86,0),MATCH('Direct validations'!O343,'Age analysis of past due no imp'!$B$70:$I$70,0))</f>
        <v>0</v>
      </c>
      <c r="Q343" s="520">
        <f>INDEX('Age analysis of past due no imp'!$K$67:$R$86,MATCH('Direct validations'!N343,'Age analysis of past due no imp'!$K$67:$K$86,0),MATCH('Direct validations'!O343,'Age analysis of past due no imp'!$K$70:$R$70,0))</f>
        <v>0</v>
      </c>
      <c r="R343" s="517" t="str">
        <f t="shared" si="117"/>
        <v>Pass</v>
      </c>
      <c r="S343" s="529" t="str">
        <f t="shared" si="118"/>
        <v>Pass</v>
      </c>
      <c r="T343" s="517" t="s">
        <v>16</v>
      </c>
      <c r="U343" s="517">
        <f t="shared" si="119"/>
        <v>0</v>
      </c>
      <c r="V343" s="529">
        <f t="shared" si="119"/>
        <v>0</v>
      </c>
    </row>
    <row r="344" spans="4:22" ht="14.5" x14ac:dyDescent="0.35">
      <c r="D344" s="532" t="s">
        <v>109</v>
      </c>
      <c r="E344" s="517" t="str">
        <f>'Financial Assets past due'!$C$107</f>
        <v>Debtors arising out of direct insurance operations</v>
      </c>
      <c r="F344" s="517" t="str">
        <f>'Financial Assets past due'!$F$93</f>
        <v>Past due but not impaired</v>
      </c>
      <c r="G344" s="519">
        <f>INDEX('Financial Assets past due'!$B$92:$C$111,MATCH('Direct validations'!E344,'Financial Assets past due'!$C$92:$C$111,0),1)</f>
        <v>11</v>
      </c>
      <c r="H344" s="519" t="str">
        <f>HLOOKUP(F344,'Financial Assets past due'!$B$93:$I$95,3,FALSE)</f>
        <v>V</v>
      </c>
      <c r="I344" s="520">
        <f>INDEX('Financial Assets past due'!$B$92:$I$111,MATCH('Direct validations'!G344,'Financial Assets past due'!$B$92:$B$111,0),MATCH('Direct validations'!H344,'Financial Assets past due'!$B$95:$I$95,0))</f>
        <v>0</v>
      </c>
      <c r="J344" s="520">
        <f>INDEX('Financial Assets past due'!$K$92:$R$111,MATCH('Direct validations'!G344,'Financial Assets past due'!$K$92:$K$111,0),MATCH('Direct validations'!H344,'Financial Assets past due'!$K$95:$R$95,0))</f>
        <v>0</v>
      </c>
      <c r="K344" s="528" t="s">
        <v>110</v>
      </c>
      <c r="L344" s="516" t="str">
        <f>'Age analysis of past due no imp'!$C$103</f>
        <v>Debtors arising out of direct insurance operations</v>
      </c>
      <c r="M344" s="516" t="str">
        <f>'Age analysis of past due no imp'!$I$89</f>
        <v>Total</v>
      </c>
      <c r="N344" s="516">
        <f>INDEX('Age analysis of past due no imp'!$B$88:$C$107,MATCH('Direct validations'!L344,'Age analysis of past due no imp'!$C$88:$C$107,0),1)</f>
        <v>11</v>
      </c>
      <c r="O344" s="516" t="str">
        <f>HLOOKUP(M344,'Age analysis of past due no imp'!$B$89:$I$91,3,FALSE)</f>
        <v>Y</v>
      </c>
      <c r="P344" s="520">
        <f>INDEX('Age analysis of past due no imp'!$B$88:$I$107,MATCH('Direct validations'!N344,'Age analysis of past due no imp'!$B$88:$B$107,0),MATCH('Direct validations'!O344,'Age analysis of past due no imp'!$B$91:$I$91,0))</f>
        <v>0</v>
      </c>
      <c r="Q344" s="520">
        <f>INDEX('Age analysis of past due no imp'!$K$88:$R$107,MATCH('Direct validations'!N344,'Age analysis of past due no imp'!$K$88:$K$107,0),MATCH('Direct validations'!O344,'Age analysis of past due no imp'!$K$91:$R$91,0))</f>
        <v>0</v>
      </c>
      <c r="R344" s="517" t="str">
        <f t="shared" si="117"/>
        <v>Pass</v>
      </c>
      <c r="S344" s="529" t="str">
        <f t="shared" si="118"/>
        <v>Pass</v>
      </c>
      <c r="T344" s="517" t="s">
        <v>16</v>
      </c>
      <c r="U344" s="517">
        <f t="shared" si="119"/>
        <v>0</v>
      </c>
      <c r="V344" s="529">
        <f t="shared" si="119"/>
        <v>0</v>
      </c>
    </row>
    <row r="345" spans="4:22" ht="14.5" x14ac:dyDescent="0.35">
      <c r="D345" s="532" t="s">
        <v>109</v>
      </c>
      <c r="E345" s="517" t="str">
        <f>'Financial Assets past due'!$C$129</f>
        <v>Debtors arising out of direct insurance operations</v>
      </c>
      <c r="F345" s="517" t="str">
        <f>'Financial Assets past due'!$F$115</f>
        <v>Past due but not impaired</v>
      </c>
      <c r="G345" s="519">
        <f>INDEX('Financial Assets past due'!$B$114:$C$133,MATCH('Direct validations'!E345,'Financial Assets past due'!$C$114:$C$133,0),1)</f>
        <v>11</v>
      </c>
      <c r="H345" s="519" t="str">
        <f>HLOOKUP(F345,'Financial Assets past due'!$B$115:$I$117,3,FALSE)</f>
        <v>AA</v>
      </c>
      <c r="I345" s="520">
        <f>INDEX('Financial Assets past due'!$B$114:$I$133,MATCH('Direct validations'!G345,'Financial Assets past due'!$B$114:$B$133,0),MATCH('Direct validations'!H345,'Financial Assets past due'!$B$117:$I$117,0))</f>
        <v>0</v>
      </c>
      <c r="J345" s="520">
        <f>INDEX('Financial Assets past due'!$K$114:$R$133,MATCH('Direct validations'!G345,'Financial Assets past due'!$K$114:$K$133,0),MATCH('Direct validations'!H345,'Financial Assets past due'!$K$117:$R$117,0))</f>
        <v>0</v>
      </c>
      <c r="K345" s="528" t="s">
        <v>110</v>
      </c>
      <c r="L345" s="516" t="str">
        <f>'Age analysis of past due no imp'!$C$124</f>
        <v>Debtors arising out of direct insurance operations</v>
      </c>
      <c r="M345" s="516" t="str">
        <f>'Age analysis of past due no imp'!$I$110</f>
        <v>Total</v>
      </c>
      <c r="N345" s="516">
        <f>INDEX('Age analysis of past due no imp'!$B$109:$C$128,MATCH('Direct validations'!L345,'Age analysis of past due no imp'!$C$109:$C$128,0),1)</f>
        <v>11</v>
      </c>
      <c r="O345" s="516" t="str">
        <f>HLOOKUP(M345,'Age analysis of past due no imp'!$B$110:$I$112,3,FALSE)</f>
        <v>AD</v>
      </c>
      <c r="P345" s="520">
        <f>INDEX('Age analysis of past due no imp'!$B$109:$I$128,MATCH('Direct validations'!N345,'Age analysis of past due no imp'!$B$109:$B$128,0),MATCH('Direct validations'!O345,'Age analysis of past due no imp'!$B$112:$I$112,0))</f>
        <v>0</v>
      </c>
      <c r="Q345" s="520">
        <f>INDEX('Age analysis of past due no imp'!$K$109:$R$128,MATCH('Direct validations'!N345,'Age analysis of past due no imp'!$K$109:$K$128,0),MATCH('Direct validations'!O345,'Age analysis of past due no imp'!$K$112:$R$112,0))</f>
        <v>0</v>
      </c>
      <c r="R345" s="517" t="str">
        <f t="shared" si="117"/>
        <v>Pass</v>
      </c>
      <c r="S345" s="529" t="str">
        <f t="shared" si="118"/>
        <v>Pass</v>
      </c>
      <c r="T345" s="517" t="s">
        <v>16</v>
      </c>
      <c r="U345" s="517">
        <f t="shared" si="119"/>
        <v>0</v>
      </c>
      <c r="V345" s="529">
        <f t="shared" si="119"/>
        <v>0</v>
      </c>
    </row>
    <row r="346" spans="4:22" ht="14.5" x14ac:dyDescent="0.35">
      <c r="D346" s="532" t="s">
        <v>109</v>
      </c>
      <c r="E346" s="517" t="str">
        <f>'Financial Assets past due'!$C$151</f>
        <v>Debtors arising out of direct insurance operations</v>
      </c>
      <c r="F346" s="517" t="str">
        <f>'Financial Assets past due'!$F$137</f>
        <v>Past due but not impaired</v>
      </c>
      <c r="G346" s="519">
        <f>INDEX('Financial Assets past due'!$B$136:$C$155,MATCH('Direct validations'!E346,'Financial Assets past due'!$C$136:$C$155,0),1)</f>
        <v>11</v>
      </c>
      <c r="H346" s="519" t="str">
        <f>HLOOKUP(F346,'Financial Assets past due'!$B$137:$I$139,3,FALSE)</f>
        <v>AF</v>
      </c>
      <c r="I346" s="520">
        <f>INDEX('Financial Assets past due'!$B$136:$I$155,MATCH('Direct validations'!G346,'Financial Assets past due'!$B$136:$B$155,0),MATCH('Direct validations'!H346,'Financial Assets past due'!$B$139:$I$139,0))</f>
        <v>0</v>
      </c>
      <c r="J346" s="520">
        <f>INDEX('Financial Assets past due'!$K$136:$R$155,MATCH('Direct validations'!G346,'Financial Assets past due'!$K$136:$K$155,0),MATCH('Direct validations'!H346,'Financial Assets past due'!$K$139:$R$139,0))</f>
        <v>0</v>
      </c>
      <c r="K346" s="528" t="s">
        <v>110</v>
      </c>
      <c r="L346" s="516" t="str">
        <f>'Age analysis of past due no imp'!$C$145</f>
        <v>Debtors arising out of direct insurance operations</v>
      </c>
      <c r="M346" s="516" t="str">
        <f>'Age analysis of past due no imp'!$I$131</f>
        <v>Total</v>
      </c>
      <c r="N346" s="516">
        <f>INDEX('Age analysis of past due no imp'!$B$130:$C$149,MATCH('Direct validations'!L346,'Age analysis of past due no imp'!$C$130:$C$149,0),1)</f>
        <v>11</v>
      </c>
      <c r="O346" s="516" t="str">
        <f>HLOOKUP(M346,'Age analysis of past due no imp'!$B$131:$I$133,3,FALSE)</f>
        <v>AI</v>
      </c>
      <c r="P346" s="520">
        <f>INDEX('Age analysis of past due no imp'!$B$130:$I$149,MATCH('Direct validations'!N346,'Age analysis of past due no imp'!$B$130:$B$149,0),MATCH('Direct validations'!O346,'Age analysis of past due no imp'!$B$133:$I$133,0))</f>
        <v>0</v>
      </c>
      <c r="Q346" s="520">
        <f>INDEX('Age analysis of past due no imp'!$K$130:$R$149,MATCH('Direct validations'!N346,'Age analysis of past due no imp'!$K$130:$K$149,0),MATCH('Direct validations'!O346,'Age analysis of past due no imp'!$K$133:$R$133,0))</f>
        <v>0</v>
      </c>
      <c r="R346" s="517" t="str">
        <f t="shared" si="117"/>
        <v>Pass</v>
      </c>
      <c r="S346" s="529" t="str">
        <f t="shared" si="118"/>
        <v>Pass</v>
      </c>
      <c r="T346" s="517" t="s">
        <v>16</v>
      </c>
      <c r="U346" s="517">
        <f t="shared" si="119"/>
        <v>0</v>
      </c>
      <c r="V346" s="529">
        <f t="shared" si="119"/>
        <v>0</v>
      </c>
    </row>
    <row r="347" spans="4:22" ht="14.5" x14ac:dyDescent="0.35">
      <c r="D347" s="532" t="s">
        <v>109</v>
      </c>
      <c r="E347" s="517" t="str">
        <f>'Financial Assets past due'!$C$173</f>
        <v>Debtors arising out of direct insurance operations</v>
      </c>
      <c r="F347" s="517" t="str">
        <f>'Financial Assets past due'!$F$159</f>
        <v>Past due but not impaired</v>
      </c>
      <c r="G347" s="519">
        <f>INDEX('Financial Assets past due'!$B$158:$C$177,MATCH('Direct validations'!E347,'Financial Assets past due'!$C$158:$C$177,0),1)</f>
        <v>11</v>
      </c>
      <c r="H347" s="519" t="str">
        <f>HLOOKUP(F347,'Financial Assets past due'!$B$159:$I$161,3,FALSE)</f>
        <v>AK</v>
      </c>
      <c r="I347" s="520">
        <f>INDEX('Financial Assets past due'!$B$158:$I$177,MATCH('Direct validations'!G347,'Financial Assets past due'!$B$158:$B$177,0),MATCH('Direct validations'!H347,'Financial Assets past due'!$B$161:$I$161,0))</f>
        <v>0</v>
      </c>
      <c r="J347" s="520">
        <f>INDEX('Financial Assets past due'!$K$158:$R$177,MATCH('Direct validations'!G347,'Financial Assets past due'!$K$158:$K$177,0),MATCH('Direct validations'!H347,'Financial Assets past due'!$K$161:$R$161,0))</f>
        <v>0</v>
      </c>
      <c r="K347" s="528" t="s">
        <v>110</v>
      </c>
      <c r="L347" s="516" t="str">
        <f>'Age analysis of past due no imp'!$C$166</f>
        <v>Debtors arising out of direct insurance operations</v>
      </c>
      <c r="M347" s="516" t="str">
        <f>'Age analysis of past due no imp'!$I$152</f>
        <v>Total</v>
      </c>
      <c r="N347" s="516">
        <f>INDEX('Age analysis of past due no imp'!$B$151:$C$170,MATCH('Direct validations'!L347,'Age analysis of past due no imp'!$C$151:$C$170,0),1)</f>
        <v>11</v>
      </c>
      <c r="O347" s="516" t="str">
        <f>HLOOKUP(M347,'Age analysis of past due no imp'!$B$152:$I$154,3,FALSE)</f>
        <v>AN</v>
      </c>
      <c r="P347" s="520">
        <f>INDEX('Age analysis of past due no imp'!$B$151:$I$170,MATCH('Direct validations'!N347,'Age analysis of past due no imp'!$B$151:$B$170,0),MATCH('Direct validations'!O347,'Age analysis of past due no imp'!$B$154:$I$154,0))</f>
        <v>0</v>
      </c>
      <c r="Q347" s="520">
        <f>INDEX('Age analysis of past due no imp'!$K$151:$R$170,MATCH('Direct validations'!N347,'Age analysis of past due no imp'!$K$151:$K$170,0),MATCH('Direct validations'!O347,'Age analysis of past due no imp'!$K$154:$R$154,0))</f>
        <v>0</v>
      </c>
      <c r="R347" s="517" t="str">
        <f t="shared" si="117"/>
        <v>Pass</v>
      </c>
      <c r="S347" s="529" t="str">
        <f t="shared" si="118"/>
        <v>Pass</v>
      </c>
      <c r="T347" s="517" t="s">
        <v>16</v>
      </c>
      <c r="U347" s="517">
        <f t="shared" si="119"/>
        <v>0</v>
      </c>
      <c r="V347" s="529">
        <f t="shared" si="119"/>
        <v>0</v>
      </c>
    </row>
    <row r="348" spans="4:22" x14ac:dyDescent="0.3">
      <c r="D348" s="525"/>
      <c r="I348" s="520"/>
      <c r="J348" s="520"/>
      <c r="P348" s="520"/>
      <c r="Q348" s="520"/>
      <c r="R348" s="517"/>
      <c r="S348" s="529"/>
      <c r="U348" s="517"/>
      <c r="V348" s="529"/>
    </row>
    <row r="349" spans="4:22" ht="14.5" x14ac:dyDescent="0.35">
      <c r="D349" s="532" t="s">
        <v>109</v>
      </c>
      <c r="E349" s="517" t="str">
        <f>'Financial Assets past due'!$C$20</f>
        <v>Debtors arising out of reinsurance operations</v>
      </c>
      <c r="F349" s="517" t="str">
        <f>'Financial Assets past due'!$F$5</f>
        <v>Past due but not impaired</v>
      </c>
      <c r="G349" s="519">
        <f>INDEX('Financial Assets past due'!$B$4:$C$23,MATCH('Direct validations'!E349,'Financial Assets past due'!$C$4:$C$23,0),1)</f>
        <v>12</v>
      </c>
      <c r="H349" s="519" t="str">
        <f>HLOOKUP(F349,'Financial Assets past due'!$B$5:$I$7,3,FALSE)</f>
        <v>B</v>
      </c>
      <c r="I349" s="520">
        <f>INDEX('Financial Assets past due'!$B$4:$I$23,MATCH('Direct validations'!G349,'Financial Assets past due'!$B$4:$B$23,0),MATCH('Direct validations'!H349,'Financial Assets past due'!$B$7:$I$7,0))</f>
        <v>0</v>
      </c>
      <c r="J349" s="520">
        <f>INDEX('Financial Assets past due'!$K$4:R$23,MATCH('Direct validations'!G349,'Financial Assets past due'!$K$4:$K$23,0),MATCH('Direct validations'!H349,'Financial Assets past due'!$K$7:$R$7,0))</f>
        <v>0</v>
      </c>
      <c r="K349" s="528" t="s">
        <v>110</v>
      </c>
      <c r="L349" s="516" t="str">
        <f>'Age analysis of past due no imp'!$C$20</f>
        <v>Debtors arising out of reinsurance operations</v>
      </c>
      <c r="M349" s="516" t="str">
        <f>'Age analysis of past due no imp'!$I$5</f>
        <v>Total</v>
      </c>
      <c r="N349" s="516">
        <f>INDEX('Age analysis of past due no imp'!$B$4:$C$23,MATCH('Direct validations'!L349,'Age analysis of past due no imp'!$C$4:$C$23,0),1)</f>
        <v>12</v>
      </c>
      <c r="O349" s="516" t="str">
        <f>HLOOKUP(M349,'Age analysis of past due no imp'!$B$5:$I$7,3,FALSE)</f>
        <v>E</v>
      </c>
      <c r="P349" s="520">
        <f>INDEX('Age analysis of past due no imp'!$B$4:$I$23,MATCH('Direct validations'!N349,'Age analysis of past due no imp'!$B$4:$B$23,0),MATCH('Direct validations'!O349,'Age analysis of past due no imp'!$B$7:$I$7,0))</f>
        <v>0</v>
      </c>
      <c r="Q349" s="520">
        <f>INDEX('Age analysis of past due no imp'!$K$4:$R$23,MATCH('Direct validations'!N349,'Age analysis of past due no imp'!$K$4:$K$23,0),MATCH('Direct validations'!O349,'Age analysis of past due no imp'!$K$7:$R$7,0))</f>
        <v>0</v>
      </c>
      <c r="R349" s="517" t="str">
        <f t="shared" ref="R349:R356" si="120">IF($T349="No",IF(I349=P349,"Pass","Fail"),IF(I349+P349=0,"Pass","Fail"))</f>
        <v>Pass</v>
      </c>
      <c r="S349" s="529" t="str">
        <f t="shared" ref="S349:S356" si="121">IF($T349="No",IF(J349=Q349,"Pass","Fail"),IF(J349+Q349=0,"Pass","Fail"))</f>
        <v>Pass</v>
      </c>
      <c r="T349" s="517" t="s">
        <v>16</v>
      </c>
      <c r="U349" s="517">
        <f t="shared" ref="U349:V356" si="122">IF(R349="Pass",0,1)</f>
        <v>0</v>
      </c>
      <c r="V349" s="529">
        <f t="shared" si="122"/>
        <v>0</v>
      </c>
    </row>
    <row r="350" spans="4:22" ht="14.5" x14ac:dyDescent="0.35">
      <c r="D350" s="532" t="s">
        <v>109</v>
      </c>
      <c r="E350" s="517" t="str">
        <f>'Financial Assets past due'!$C$42</f>
        <v>Debtors arising out of reinsurance operations</v>
      </c>
      <c r="F350" s="517" t="str">
        <f>'Financial Assets past due'!$F$27</f>
        <v>Past due but not impaired</v>
      </c>
      <c r="G350" s="519">
        <f>INDEX('Financial Assets past due'!$B$26:$C$45,MATCH('Direct validations'!E350,'Financial Assets past due'!$C$26:$C$45,0),1)</f>
        <v>12</v>
      </c>
      <c r="H350" s="519" t="str">
        <f>HLOOKUP(F350,'Financial Assets past due'!$B$27:$I$29,3,FALSE)</f>
        <v>G</v>
      </c>
      <c r="I350" s="520">
        <f>INDEX('Financial Assets past due'!$B$26:$I$45,MATCH('Direct validations'!G350,'Financial Assets past due'!$B$26:$B$45,0),MATCH('Direct validations'!H350,'Financial Assets past due'!$B$29:$I$29,0))</f>
        <v>0</v>
      </c>
      <c r="J350" s="520">
        <f>INDEX('Financial Assets past due'!$K$26:$R$45,MATCH('Direct validations'!G350,'Financial Assets past due'!$K$26:$K$45,0),MATCH('Direct validations'!H350,'Financial Assets past due'!$K$29:$R$29,0))</f>
        <v>0</v>
      </c>
      <c r="K350" s="528" t="s">
        <v>110</v>
      </c>
      <c r="L350" s="516" t="str">
        <f>'Age analysis of past due no imp'!$C$41</f>
        <v>Debtors arising out of reinsurance operations</v>
      </c>
      <c r="M350" s="516" t="str">
        <f>'Age analysis of past due no imp'!$I$26</f>
        <v>Total</v>
      </c>
      <c r="N350" s="516">
        <f>INDEX('Age analysis of past due no imp'!$B$25:$C$44,MATCH('Direct validations'!L350,'Age analysis of past due no imp'!$C$25:$C$44,0),1)</f>
        <v>12</v>
      </c>
      <c r="O350" s="516" t="str">
        <f>HLOOKUP(M350,'Age analysis of past due no imp'!$B$26:$I$28,3,FALSE)</f>
        <v>J</v>
      </c>
      <c r="P350" s="520">
        <f>INDEX('Age analysis of past due no imp'!$B$25:$I$44,MATCH('Direct validations'!N350,'Age analysis of past due no imp'!$B$25:$B$44,0),MATCH('Direct validations'!O350,'Age analysis of past due no imp'!$B$28:$I$28,0))</f>
        <v>0</v>
      </c>
      <c r="Q350" s="520">
        <f>INDEX('Age analysis of past due no imp'!$K$25:$R$44,MATCH('Direct validations'!N350,'Age analysis of past due no imp'!$K$25:$K$44,0),MATCH('Direct validations'!O350,'Age analysis of past due no imp'!$K$28:$R$28,0))</f>
        <v>0</v>
      </c>
      <c r="R350" s="517" t="str">
        <f t="shared" si="120"/>
        <v>Pass</v>
      </c>
      <c r="S350" s="529" t="str">
        <f t="shared" si="121"/>
        <v>Pass</v>
      </c>
      <c r="T350" s="517" t="s">
        <v>16</v>
      </c>
      <c r="U350" s="517">
        <f t="shared" si="122"/>
        <v>0</v>
      </c>
      <c r="V350" s="529">
        <f t="shared" si="122"/>
        <v>0</v>
      </c>
    </row>
    <row r="351" spans="4:22" ht="14.5" x14ac:dyDescent="0.35">
      <c r="D351" s="532" t="s">
        <v>109</v>
      </c>
      <c r="E351" s="517" t="str">
        <f>'Financial Assets past due'!$C$64</f>
        <v>Debtors arising out of reinsurance operations</v>
      </c>
      <c r="F351" s="517" t="str">
        <f>'Financial Assets past due'!$F$49</f>
        <v>Past due but not impaired</v>
      </c>
      <c r="G351" s="519">
        <f>INDEX('Financial Assets past due'!$B$48:$C$67,MATCH('Direct validations'!E351,'Financial Assets past due'!$C$48:$C$67,0),1)</f>
        <v>12</v>
      </c>
      <c r="H351" s="519" t="str">
        <f>HLOOKUP(F351,'Financial Assets past due'!$B$49:$I$51,3,FALSE)</f>
        <v>L</v>
      </c>
      <c r="I351" s="520">
        <f>INDEX('Financial Assets past due'!$B$48:$I$67,MATCH('Direct validations'!G351,'Financial Assets past due'!$B$48:$B$67,0),MATCH('Direct validations'!H351,'Financial Assets past due'!$B$51:$I$51,0))</f>
        <v>0</v>
      </c>
      <c r="J351" s="520">
        <f>INDEX('Financial Assets past due'!$K$48:$R$67,MATCH('Direct validations'!G351,'Financial Assets past due'!$K$48:$K$67,0),MATCH('Direct validations'!H351,'Financial Assets past due'!$K$51:$R$51,0))</f>
        <v>0</v>
      </c>
      <c r="K351" s="528" t="s">
        <v>110</v>
      </c>
      <c r="L351" s="516" t="str">
        <f>'Age analysis of past due no imp'!$C$62</f>
        <v>Debtors arising out of reinsurance operations</v>
      </c>
      <c r="M351" s="516" t="str">
        <f>'Age analysis of past due no imp'!$I$47</f>
        <v>Total</v>
      </c>
      <c r="N351" s="516">
        <f>INDEX('Age analysis of past due no imp'!$B$46:$C$65,MATCH('Direct validations'!L351,'Age analysis of past due no imp'!$C$46:$C$65,0),1)</f>
        <v>12</v>
      </c>
      <c r="O351" s="516" t="str">
        <f>HLOOKUP(M351,'Age analysis of past due no imp'!$B$47:$I$49,3,FALSE)</f>
        <v>O</v>
      </c>
      <c r="P351" s="520">
        <f>INDEX('Age analysis of past due no imp'!$B$46:$I$65,MATCH('Direct validations'!N351,'Age analysis of past due no imp'!$B$46:$B$65,0),MATCH('Direct validations'!O351,'Age analysis of past due no imp'!$B$49:$I$49,0))</f>
        <v>0</v>
      </c>
      <c r="Q351" s="520">
        <f>INDEX('Age analysis of past due no imp'!$K$46:$R$65,MATCH('Direct validations'!N351,'Age analysis of past due no imp'!$K$46:$K$65,0),MATCH('Direct validations'!O351,'Age analysis of past due no imp'!$K$49:$R$49,0))</f>
        <v>0</v>
      </c>
      <c r="R351" s="517" t="str">
        <f t="shared" si="120"/>
        <v>Pass</v>
      </c>
      <c r="S351" s="529" t="str">
        <f t="shared" si="121"/>
        <v>Pass</v>
      </c>
      <c r="T351" s="517" t="s">
        <v>16</v>
      </c>
      <c r="U351" s="517">
        <f t="shared" si="122"/>
        <v>0</v>
      </c>
      <c r="V351" s="529">
        <f t="shared" si="122"/>
        <v>0</v>
      </c>
    </row>
    <row r="352" spans="4:22" ht="14.5" x14ac:dyDescent="0.35">
      <c r="D352" s="532" t="s">
        <v>109</v>
      </c>
      <c r="E352" s="517" t="str">
        <f>'Financial Assets past due'!$C$86</f>
        <v>Debtors arising out of reinsurance operations</v>
      </c>
      <c r="F352" s="517" t="str">
        <f>'Financial Assets past due'!$F$71</f>
        <v>Past due but not impaired</v>
      </c>
      <c r="G352" s="519">
        <f>INDEX('Financial Assets past due'!$B$70:$C$89,MATCH('Direct validations'!E352,'Financial Assets past due'!$C$70:$C$89,0),1)</f>
        <v>12</v>
      </c>
      <c r="H352" s="519" t="str">
        <f>HLOOKUP(F352,'Financial Assets past due'!$B$71:$I$73,3,FALSE)</f>
        <v>Q</v>
      </c>
      <c r="I352" s="520">
        <f>INDEX('Financial Assets past due'!$B$70:$I$89,MATCH('Direct validations'!G352,'Financial Assets past due'!$B$70:$B$89,0),MATCH('Direct validations'!H352,'Financial Assets past due'!$B$73:$I$73,0))</f>
        <v>0</v>
      </c>
      <c r="J352" s="520">
        <f>INDEX('Financial Assets past due'!$K$70:$R$89,MATCH('Direct validations'!G352,'Financial Assets past due'!$K$70:$K$89,0),MATCH('Direct validations'!H352,'Financial Assets past due'!$K$73:$R$73,0))</f>
        <v>0</v>
      </c>
      <c r="K352" s="528" t="s">
        <v>110</v>
      </c>
      <c r="L352" s="516" t="str">
        <f>'Age analysis of past due no imp'!$C$83</f>
        <v>Debtors arising out of reinsurance operations</v>
      </c>
      <c r="M352" s="516" t="str">
        <f>'Age analysis of past due no imp'!$I$68</f>
        <v>Total</v>
      </c>
      <c r="N352" s="516">
        <f>INDEX('Age analysis of past due no imp'!$B$67:$C$86,MATCH('Direct validations'!L352,'Age analysis of past due no imp'!$C$67:$C$86,0),1)</f>
        <v>12</v>
      </c>
      <c r="O352" s="516" t="str">
        <f>HLOOKUP(M352,'Age analysis of past due no imp'!$B$68:$I$70,3,FALSE)</f>
        <v>T</v>
      </c>
      <c r="P352" s="520">
        <f>INDEX('Age analysis of past due no imp'!$B$67:$I$86,MATCH('Direct validations'!N352,'Age analysis of past due no imp'!$B$67:$B$86,0),MATCH('Direct validations'!O352,'Age analysis of past due no imp'!$B$70:$I$70,0))</f>
        <v>0</v>
      </c>
      <c r="Q352" s="520">
        <f>INDEX('Age analysis of past due no imp'!$K$67:$R$86,MATCH('Direct validations'!N352,'Age analysis of past due no imp'!$K$67:$K$86,0),MATCH('Direct validations'!O352,'Age analysis of past due no imp'!$K$70:$R$70,0))</f>
        <v>0</v>
      </c>
      <c r="R352" s="517" t="str">
        <f t="shared" si="120"/>
        <v>Pass</v>
      </c>
      <c r="S352" s="529" t="str">
        <f t="shared" si="121"/>
        <v>Pass</v>
      </c>
      <c r="T352" s="517" t="s">
        <v>16</v>
      </c>
      <c r="U352" s="517">
        <f t="shared" si="122"/>
        <v>0</v>
      </c>
      <c r="V352" s="529">
        <f t="shared" si="122"/>
        <v>0</v>
      </c>
    </row>
    <row r="353" spans="4:22" ht="14.5" x14ac:dyDescent="0.35">
      <c r="D353" s="532" t="s">
        <v>109</v>
      </c>
      <c r="E353" s="517" t="str">
        <f>'Financial Assets past due'!$C$108</f>
        <v>Debtors arising out of reinsurance operations</v>
      </c>
      <c r="F353" s="517" t="str">
        <f>'Financial Assets past due'!$F$93</f>
        <v>Past due but not impaired</v>
      </c>
      <c r="G353" s="519">
        <f>INDEX('Financial Assets past due'!$B$92:$C$111,MATCH('Direct validations'!E353,'Financial Assets past due'!$C$92:$C$111,0),1)</f>
        <v>12</v>
      </c>
      <c r="H353" s="519" t="str">
        <f>HLOOKUP(F353,'Financial Assets past due'!$B$93:$I$95,3,FALSE)</f>
        <v>V</v>
      </c>
      <c r="I353" s="520">
        <f>INDEX('Financial Assets past due'!$B$92:$I$111,MATCH('Direct validations'!G353,'Financial Assets past due'!$B$92:$B$111,0),MATCH('Direct validations'!H353,'Financial Assets past due'!$B$95:$I$95,0))</f>
        <v>0</v>
      </c>
      <c r="J353" s="520">
        <f>INDEX('Financial Assets past due'!$K$92:$R$111,MATCH('Direct validations'!G353,'Financial Assets past due'!$K$92:$K$111,0),MATCH('Direct validations'!H353,'Financial Assets past due'!$K$95:$R$95,0))</f>
        <v>0</v>
      </c>
      <c r="K353" s="528" t="s">
        <v>110</v>
      </c>
      <c r="L353" s="516" t="str">
        <f>'Age analysis of past due no imp'!$C$104</f>
        <v>Debtors arising out of reinsurance operations</v>
      </c>
      <c r="M353" s="516" t="str">
        <f>'Age analysis of past due no imp'!$I$89</f>
        <v>Total</v>
      </c>
      <c r="N353" s="516">
        <f>INDEX('Age analysis of past due no imp'!$B$88:$C$107,MATCH('Direct validations'!L353,'Age analysis of past due no imp'!$C$88:$C$107,0),1)</f>
        <v>12</v>
      </c>
      <c r="O353" s="516" t="str">
        <f>HLOOKUP(M353,'Age analysis of past due no imp'!$B$89:$I$91,3,FALSE)</f>
        <v>Y</v>
      </c>
      <c r="P353" s="520">
        <f>INDEX('Age analysis of past due no imp'!$B$88:$I$107,MATCH('Direct validations'!N353,'Age analysis of past due no imp'!$B$88:$B$107,0),MATCH('Direct validations'!O353,'Age analysis of past due no imp'!$B$91:$I$91,0))</f>
        <v>0</v>
      </c>
      <c r="Q353" s="520">
        <f>INDEX('Age analysis of past due no imp'!$K$88:$R$107,MATCH('Direct validations'!N353,'Age analysis of past due no imp'!$K$88:$K$107,0),MATCH('Direct validations'!O353,'Age analysis of past due no imp'!$K$91:$R$91,0))</f>
        <v>0</v>
      </c>
      <c r="R353" s="517" t="str">
        <f t="shared" si="120"/>
        <v>Pass</v>
      </c>
      <c r="S353" s="529" t="str">
        <f t="shared" si="121"/>
        <v>Pass</v>
      </c>
      <c r="T353" s="517" t="s">
        <v>16</v>
      </c>
      <c r="U353" s="517">
        <f t="shared" si="122"/>
        <v>0</v>
      </c>
      <c r="V353" s="529">
        <f t="shared" si="122"/>
        <v>0</v>
      </c>
    </row>
    <row r="354" spans="4:22" ht="14.5" x14ac:dyDescent="0.35">
      <c r="D354" s="532" t="s">
        <v>109</v>
      </c>
      <c r="E354" s="517" t="str">
        <f>'Financial Assets past due'!$C$130</f>
        <v>Debtors arising out of reinsurance operations</v>
      </c>
      <c r="F354" s="517" t="str">
        <f>'Financial Assets past due'!$F$115</f>
        <v>Past due but not impaired</v>
      </c>
      <c r="G354" s="519">
        <f>INDEX('Financial Assets past due'!$B$114:$C$133,MATCH('Direct validations'!E354,'Financial Assets past due'!$C$114:$C$133,0),1)</f>
        <v>12</v>
      </c>
      <c r="H354" s="519" t="str">
        <f>HLOOKUP(F354,'Financial Assets past due'!$B$115:$I$117,3,FALSE)</f>
        <v>AA</v>
      </c>
      <c r="I354" s="520">
        <f>INDEX('Financial Assets past due'!$B$114:$I$133,MATCH('Direct validations'!G354,'Financial Assets past due'!$B$114:$B$133,0),MATCH('Direct validations'!H354,'Financial Assets past due'!$B$117:$I$117,0))</f>
        <v>0</v>
      </c>
      <c r="J354" s="520">
        <f>INDEX('Financial Assets past due'!$K$114:$R$133,MATCH('Direct validations'!G354,'Financial Assets past due'!$K$114:$K$133,0),MATCH('Direct validations'!H354,'Financial Assets past due'!$K$117:$R$117,0))</f>
        <v>0</v>
      </c>
      <c r="K354" s="528" t="s">
        <v>110</v>
      </c>
      <c r="L354" s="516" t="str">
        <f>'Age analysis of past due no imp'!$C$125</f>
        <v>Debtors arising out of reinsurance operations</v>
      </c>
      <c r="M354" s="516" t="str">
        <f>'Age analysis of past due no imp'!$I$110</f>
        <v>Total</v>
      </c>
      <c r="N354" s="516">
        <f>INDEX('Age analysis of past due no imp'!$B$109:$C$128,MATCH('Direct validations'!L354,'Age analysis of past due no imp'!$C$109:$C$128,0),1)</f>
        <v>12</v>
      </c>
      <c r="O354" s="516" t="str">
        <f>HLOOKUP(M354,'Age analysis of past due no imp'!$B$110:$I$112,3,FALSE)</f>
        <v>AD</v>
      </c>
      <c r="P354" s="520">
        <f>INDEX('Age analysis of past due no imp'!$B$109:$I$128,MATCH('Direct validations'!N354,'Age analysis of past due no imp'!$B$109:$B$128,0),MATCH('Direct validations'!O354,'Age analysis of past due no imp'!$B$112:$I$112,0))</f>
        <v>0</v>
      </c>
      <c r="Q354" s="520">
        <f>INDEX('Age analysis of past due no imp'!$K$109:$R$128,MATCH('Direct validations'!N354,'Age analysis of past due no imp'!$K$109:$K$128,0),MATCH('Direct validations'!O354,'Age analysis of past due no imp'!$K$112:$R$112,0))</f>
        <v>0</v>
      </c>
      <c r="R354" s="517" t="str">
        <f t="shared" si="120"/>
        <v>Pass</v>
      </c>
      <c r="S354" s="529" t="str">
        <f t="shared" si="121"/>
        <v>Pass</v>
      </c>
      <c r="T354" s="517" t="s">
        <v>16</v>
      </c>
      <c r="U354" s="517">
        <f t="shared" si="122"/>
        <v>0</v>
      </c>
      <c r="V354" s="529">
        <f t="shared" si="122"/>
        <v>0</v>
      </c>
    </row>
    <row r="355" spans="4:22" ht="14.5" x14ac:dyDescent="0.35">
      <c r="D355" s="532" t="s">
        <v>109</v>
      </c>
      <c r="E355" s="517" t="str">
        <f>'Financial Assets past due'!$C$152</f>
        <v>Debtors arising out of reinsurance operations</v>
      </c>
      <c r="F355" s="517" t="str">
        <f>'Financial Assets past due'!$F$137</f>
        <v>Past due but not impaired</v>
      </c>
      <c r="G355" s="519">
        <f>INDEX('Financial Assets past due'!$B$136:$C$155,MATCH('Direct validations'!E355,'Financial Assets past due'!$C$136:$C$155,0),1)</f>
        <v>12</v>
      </c>
      <c r="H355" s="519" t="str">
        <f>HLOOKUP(F355,'Financial Assets past due'!$B$137:$I$139,3,FALSE)</f>
        <v>AF</v>
      </c>
      <c r="I355" s="520">
        <f>INDEX('Financial Assets past due'!$B$136:$I$155,MATCH('Direct validations'!G355,'Financial Assets past due'!$B$136:$B$155,0),MATCH('Direct validations'!H355,'Financial Assets past due'!$B$139:$I$139,0))</f>
        <v>0</v>
      </c>
      <c r="J355" s="520">
        <f>INDEX('Financial Assets past due'!$K$136:$R$155,MATCH('Direct validations'!G355,'Financial Assets past due'!$K$136:$K$155,0),MATCH('Direct validations'!H355,'Financial Assets past due'!$K$139:$R$139,0))</f>
        <v>0</v>
      </c>
      <c r="K355" s="528" t="s">
        <v>110</v>
      </c>
      <c r="L355" s="516" t="str">
        <f>'Age analysis of past due no imp'!$C$146</f>
        <v>Debtors arising out of reinsurance operations</v>
      </c>
      <c r="M355" s="516" t="str">
        <f>'Age analysis of past due no imp'!$I$131</f>
        <v>Total</v>
      </c>
      <c r="N355" s="516">
        <f>INDEX('Age analysis of past due no imp'!$B$130:$C$149,MATCH('Direct validations'!L355,'Age analysis of past due no imp'!$C$130:$C$149,0),1)</f>
        <v>12</v>
      </c>
      <c r="O355" s="516" t="str">
        <f>HLOOKUP(M355,'Age analysis of past due no imp'!$B$131:$I$133,3,FALSE)</f>
        <v>AI</v>
      </c>
      <c r="P355" s="520">
        <f>INDEX('Age analysis of past due no imp'!$B$130:$I$149,MATCH('Direct validations'!N355,'Age analysis of past due no imp'!$B$130:$B$149,0),MATCH('Direct validations'!O355,'Age analysis of past due no imp'!$B$133:$I$133,0))</f>
        <v>0</v>
      </c>
      <c r="Q355" s="520">
        <f>INDEX('Age analysis of past due no imp'!$K$130:$R$149,MATCH('Direct validations'!N355,'Age analysis of past due no imp'!$K$130:$K$149,0),MATCH('Direct validations'!O355,'Age analysis of past due no imp'!$K$133:$R$133,0))</f>
        <v>0</v>
      </c>
      <c r="R355" s="517" t="str">
        <f t="shared" si="120"/>
        <v>Pass</v>
      </c>
      <c r="S355" s="529" t="str">
        <f t="shared" si="121"/>
        <v>Pass</v>
      </c>
      <c r="T355" s="517" t="s">
        <v>16</v>
      </c>
      <c r="U355" s="517">
        <f t="shared" si="122"/>
        <v>0</v>
      </c>
      <c r="V355" s="529">
        <f t="shared" si="122"/>
        <v>0</v>
      </c>
    </row>
    <row r="356" spans="4:22" ht="14.5" x14ac:dyDescent="0.35">
      <c r="D356" s="532" t="s">
        <v>109</v>
      </c>
      <c r="E356" s="517" t="str">
        <f>'Financial Assets past due'!$C$174</f>
        <v>Debtors arising out of reinsurance operations</v>
      </c>
      <c r="F356" s="517" t="str">
        <f>'Financial Assets past due'!$F$159</f>
        <v>Past due but not impaired</v>
      </c>
      <c r="G356" s="519">
        <f>INDEX('Financial Assets past due'!$B$158:$C$177,MATCH('Direct validations'!E356,'Financial Assets past due'!$C$158:$C$177,0),1)</f>
        <v>12</v>
      </c>
      <c r="H356" s="519" t="str">
        <f>HLOOKUP(F356,'Financial Assets past due'!$B$159:$I$161,3,FALSE)</f>
        <v>AK</v>
      </c>
      <c r="I356" s="520">
        <f>INDEX('Financial Assets past due'!$B$158:$I$177,MATCH('Direct validations'!G356,'Financial Assets past due'!$B$158:$B$177,0),MATCH('Direct validations'!H356,'Financial Assets past due'!$B$161:$I$161,0))</f>
        <v>0</v>
      </c>
      <c r="J356" s="520">
        <f>INDEX('Financial Assets past due'!$K$158:$R$177,MATCH('Direct validations'!G356,'Financial Assets past due'!$K$158:$K$177,0),MATCH('Direct validations'!H356,'Financial Assets past due'!$K$161:$R$161,0))</f>
        <v>0</v>
      </c>
      <c r="K356" s="528" t="s">
        <v>110</v>
      </c>
      <c r="L356" s="516" t="str">
        <f>'Age analysis of past due no imp'!$C$167</f>
        <v>Debtors arising out of reinsurance operations</v>
      </c>
      <c r="M356" s="516" t="str">
        <f>'Age analysis of past due no imp'!$I$152</f>
        <v>Total</v>
      </c>
      <c r="N356" s="516">
        <f>INDEX('Age analysis of past due no imp'!$B$151:$C$170,MATCH('Direct validations'!L356,'Age analysis of past due no imp'!$C$151:$C$170,0),1)</f>
        <v>12</v>
      </c>
      <c r="O356" s="516" t="str">
        <f>HLOOKUP(M356,'Age analysis of past due no imp'!$B$152:$I$154,3,FALSE)</f>
        <v>AN</v>
      </c>
      <c r="P356" s="520">
        <f>INDEX('Age analysis of past due no imp'!$B$151:$I$170,MATCH('Direct validations'!N356,'Age analysis of past due no imp'!$B$151:$B$170,0),MATCH('Direct validations'!O356,'Age analysis of past due no imp'!$B$154:$I$154,0))</f>
        <v>0</v>
      </c>
      <c r="Q356" s="520">
        <f>INDEX('Age analysis of past due no imp'!$K$151:$R$170,MATCH('Direct validations'!N356,'Age analysis of past due no imp'!$K$151:$K$170,0),MATCH('Direct validations'!O356,'Age analysis of past due no imp'!$K$154:$R$154,0))</f>
        <v>0</v>
      </c>
      <c r="R356" s="517" t="str">
        <f t="shared" si="120"/>
        <v>Pass</v>
      </c>
      <c r="S356" s="529" t="str">
        <f t="shared" si="121"/>
        <v>Pass</v>
      </c>
      <c r="T356" s="517" t="s">
        <v>16</v>
      </c>
      <c r="U356" s="517">
        <f t="shared" si="122"/>
        <v>0</v>
      </c>
      <c r="V356" s="529">
        <f t="shared" si="122"/>
        <v>0</v>
      </c>
    </row>
    <row r="357" spans="4:22" x14ac:dyDescent="0.3">
      <c r="D357" s="525"/>
      <c r="I357" s="520"/>
      <c r="J357" s="520"/>
      <c r="P357" s="520"/>
      <c r="Q357" s="520"/>
      <c r="R357" s="517"/>
      <c r="S357" s="529"/>
      <c r="U357" s="517"/>
      <c r="V357" s="529"/>
    </row>
    <row r="358" spans="4:22" ht="14.5" x14ac:dyDescent="0.35">
      <c r="D358" s="532" t="s">
        <v>109</v>
      </c>
      <c r="E358" s="517" t="str">
        <f>'Financial Assets past due'!$C$21</f>
        <v>Other debtors and accrued interest</v>
      </c>
      <c r="F358" s="517" t="str">
        <f>'Financial Assets past due'!$F$5</f>
        <v>Past due but not impaired</v>
      </c>
      <c r="G358" s="519">
        <f>INDEX('Financial Assets past due'!$B$4:$C$23,MATCH('Direct validations'!E358,'Financial Assets past due'!$C$4:$C$23,0),1)</f>
        <v>13</v>
      </c>
      <c r="H358" s="519" t="str">
        <f>HLOOKUP(F358,'Financial Assets past due'!$B$5:$I$7,3,FALSE)</f>
        <v>B</v>
      </c>
      <c r="I358" s="520">
        <f>INDEX('Financial Assets past due'!$B$4:$I$23,MATCH('Direct validations'!G358,'Financial Assets past due'!$B$4:$B$23,0),MATCH('Direct validations'!H358,'Financial Assets past due'!$B$7:$I$7,0))</f>
        <v>0</v>
      </c>
      <c r="J358" s="520">
        <f>INDEX('Financial Assets past due'!$K$4:R$23,MATCH('Direct validations'!G358,'Financial Assets past due'!$K$4:$K$23,0),MATCH('Direct validations'!H358,'Financial Assets past due'!$K$7:$R$7,0))</f>
        <v>0</v>
      </c>
      <c r="K358" s="528" t="s">
        <v>110</v>
      </c>
      <c r="L358" s="516" t="str">
        <f>'Age analysis of past due no imp'!$C$21</f>
        <v>Other debtors and accrued interest</v>
      </c>
      <c r="M358" s="516" t="str">
        <f>'Age analysis of past due no imp'!$I$5</f>
        <v>Total</v>
      </c>
      <c r="N358" s="516">
        <f>INDEX('Age analysis of past due no imp'!$B$4:$C$23,MATCH('Direct validations'!L358,'Age analysis of past due no imp'!$C$4:$C$23,0),1)</f>
        <v>13</v>
      </c>
      <c r="O358" s="516" t="str">
        <f>HLOOKUP(M358,'Age analysis of past due no imp'!$B$5:$I$7,3,FALSE)</f>
        <v>E</v>
      </c>
      <c r="P358" s="520">
        <f>INDEX('Age analysis of past due no imp'!$B$4:$I$23,MATCH('Direct validations'!N358,'Age analysis of past due no imp'!$B$4:$B$23,0),MATCH('Direct validations'!O358,'Age analysis of past due no imp'!$B$7:$I$7,0))</f>
        <v>0</v>
      </c>
      <c r="Q358" s="520">
        <f>INDEX('Age analysis of past due no imp'!$K$4:$R$23,MATCH('Direct validations'!N358,'Age analysis of past due no imp'!$K$4:$K$23,0),MATCH('Direct validations'!O358,'Age analysis of past due no imp'!$K$7:$R$7,0))</f>
        <v>0</v>
      </c>
      <c r="R358" s="517" t="str">
        <f t="shared" ref="R358:R365" si="123">IF($T358="No",IF(I358=P358,"Pass","Fail"),IF(I358+P358=0,"Pass","Fail"))</f>
        <v>Pass</v>
      </c>
      <c r="S358" s="529" t="str">
        <f t="shared" ref="S358:S365" si="124">IF($T358="No",IF(J358=Q358,"Pass","Fail"),IF(J358+Q358=0,"Pass","Fail"))</f>
        <v>Pass</v>
      </c>
      <c r="T358" s="517" t="s">
        <v>16</v>
      </c>
      <c r="U358" s="517">
        <f t="shared" ref="U358:V365" si="125">IF(R358="Pass",0,1)</f>
        <v>0</v>
      </c>
      <c r="V358" s="529">
        <f t="shared" si="125"/>
        <v>0</v>
      </c>
    </row>
    <row r="359" spans="4:22" ht="14.5" x14ac:dyDescent="0.35">
      <c r="D359" s="532" t="s">
        <v>109</v>
      </c>
      <c r="E359" s="517" t="str">
        <f>'Financial Assets past due'!$C$43</f>
        <v>Other debtors and accrued interest</v>
      </c>
      <c r="F359" s="517" t="str">
        <f>'Financial Assets past due'!$F$27</f>
        <v>Past due but not impaired</v>
      </c>
      <c r="G359" s="519">
        <f>INDEX('Financial Assets past due'!$B$26:$C$45,MATCH('Direct validations'!E359,'Financial Assets past due'!$C$26:$C$45,0),1)</f>
        <v>13</v>
      </c>
      <c r="H359" s="519" t="str">
        <f>HLOOKUP(F359,'Financial Assets past due'!$B$27:$I$29,3,FALSE)</f>
        <v>G</v>
      </c>
      <c r="I359" s="520">
        <f>INDEX('Financial Assets past due'!$B$26:$I$45,MATCH('Direct validations'!G359,'Financial Assets past due'!$B$26:$B$45,0),MATCH('Direct validations'!H359,'Financial Assets past due'!$B$29:$I$29,0))</f>
        <v>0</v>
      </c>
      <c r="J359" s="520">
        <f>INDEX('Financial Assets past due'!$K$26:$R$45,MATCH('Direct validations'!G359,'Financial Assets past due'!$K$26:$K$45,0),MATCH('Direct validations'!H359,'Financial Assets past due'!$K$29:$R$29,0))</f>
        <v>0</v>
      </c>
      <c r="K359" s="528" t="s">
        <v>110</v>
      </c>
      <c r="L359" s="516" t="str">
        <f>'Age analysis of past due no imp'!$C$42</f>
        <v>Other debtors and accrued interest</v>
      </c>
      <c r="M359" s="516" t="str">
        <f>'Age analysis of past due no imp'!$I$26</f>
        <v>Total</v>
      </c>
      <c r="N359" s="516">
        <f>INDEX('Age analysis of past due no imp'!$B$25:$C$44,MATCH('Direct validations'!L359,'Age analysis of past due no imp'!$C$25:$C$44,0),1)</f>
        <v>13</v>
      </c>
      <c r="O359" s="516" t="str">
        <f>HLOOKUP(M359,'Age analysis of past due no imp'!$B$26:$I$28,3,FALSE)</f>
        <v>J</v>
      </c>
      <c r="P359" s="520">
        <f>INDEX('Age analysis of past due no imp'!$B$25:$I$44,MATCH('Direct validations'!N359,'Age analysis of past due no imp'!$B$25:$B$44,0),MATCH('Direct validations'!O359,'Age analysis of past due no imp'!$B$28:$I$28,0))</f>
        <v>0</v>
      </c>
      <c r="Q359" s="520">
        <f>INDEX('Age analysis of past due no imp'!$K$25:$R$44,MATCH('Direct validations'!N359,'Age analysis of past due no imp'!$K$25:$K$44,0),MATCH('Direct validations'!O359,'Age analysis of past due no imp'!$K$28:$R$28,0))</f>
        <v>0</v>
      </c>
      <c r="R359" s="517" t="str">
        <f t="shared" si="123"/>
        <v>Pass</v>
      </c>
      <c r="S359" s="529" t="str">
        <f t="shared" si="124"/>
        <v>Pass</v>
      </c>
      <c r="T359" s="517" t="s">
        <v>16</v>
      </c>
      <c r="U359" s="517">
        <f t="shared" si="125"/>
        <v>0</v>
      </c>
      <c r="V359" s="529">
        <f t="shared" si="125"/>
        <v>0</v>
      </c>
    </row>
    <row r="360" spans="4:22" ht="14.5" x14ac:dyDescent="0.35">
      <c r="D360" s="532" t="s">
        <v>109</v>
      </c>
      <c r="E360" s="517" t="str">
        <f>'Financial Assets past due'!$C$65</f>
        <v>Other debtors and accrued interest</v>
      </c>
      <c r="F360" s="517" t="str">
        <f>'Financial Assets past due'!$F$49</f>
        <v>Past due but not impaired</v>
      </c>
      <c r="G360" s="519">
        <f>INDEX('Financial Assets past due'!$B$48:$C$67,MATCH('Direct validations'!E360,'Financial Assets past due'!$C$48:$C$67,0),1)</f>
        <v>13</v>
      </c>
      <c r="H360" s="519" t="str">
        <f>HLOOKUP(F360,'Financial Assets past due'!$B$49:$I$51,3,FALSE)</f>
        <v>L</v>
      </c>
      <c r="I360" s="520">
        <f>INDEX('Financial Assets past due'!$B$48:$I$67,MATCH('Direct validations'!G360,'Financial Assets past due'!$B$48:$B$67,0),MATCH('Direct validations'!H360,'Financial Assets past due'!$B$51:$I$51,0))</f>
        <v>0</v>
      </c>
      <c r="J360" s="520">
        <f>INDEX('Financial Assets past due'!$K$48:$R$67,MATCH('Direct validations'!G360,'Financial Assets past due'!$K$48:$K$67,0),MATCH('Direct validations'!H360,'Financial Assets past due'!$K$51:$R$51,0))</f>
        <v>0</v>
      </c>
      <c r="K360" s="528" t="s">
        <v>110</v>
      </c>
      <c r="L360" s="516" t="str">
        <f>'Age analysis of past due no imp'!$C$63</f>
        <v>Other debtors and accrued interest</v>
      </c>
      <c r="M360" s="516" t="str">
        <f>'Age analysis of past due no imp'!$I$47</f>
        <v>Total</v>
      </c>
      <c r="N360" s="516">
        <f>INDEX('Age analysis of past due no imp'!$B$46:$C$65,MATCH('Direct validations'!L360,'Age analysis of past due no imp'!$C$46:$C$65,0),1)</f>
        <v>13</v>
      </c>
      <c r="O360" s="516" t="str">
        <f>HLOOKUP(M360,'Age analysis of past due no imp'!$B$47:$I$49,3,FALSE)</f>
        <v>O</v>
      </c>
      <c r="P360" s="520">
        <f>INDEX('Age analysis of past due no imp'!$B$46:$I$65,MATCH('Direct validations'!N360,'Age analysis of past due no imp'!$B$46:$B$65,0),MATCH('Direct validations'!O360,'Age analysis of past due no imp'!$B$49:$I$49,0))</f>
        <v>0</v>
      </c>
      <c r="Q360" s="520">
        <f>INDEX('Age analysis of past due no imp'!$K$46:$R$65,MATCH('Direct validations'!N360,'Age analysis of past due no imp'!$K$46:$K$65,0),MATCH('Direct validations'!O360,'Age analysis of past due no imp'!$K$49:$R$49,0))</f>
        <v>0</v>
      </c>
      <c r="R360" s="517" t="str">
        <f t="shared" si="123"/>
        <v>Pass</v>
      </c>
      <c r="S360" s="529" t="str">
        <f t="shared" si="124"/>
        <v>Pass</v>
      </c>
      <c r="T360" s="517" t="s">
        <v>16</v>
      </c>
      <c r="U360" s="517">
        <f t="shared" si="125"/>
        <v>0</v>
      </c>
      <c r="V360" s="529">
        <f t="shared" si="125"/>
        <v>0</v>
      </c>
    </row>
    <row r="361" spans="4:22" ht="14.5" x14ac:dyDescent="0.35">
      <c r="D361" s="532" t="s">
        <v>109</v>
      </c>
      <c r="E361" s="517" t="str">
        <f>'Financial Assets past due'!$C$87</f>
        <v>Other debtors and accrued interest</v>
      </c>
      <c r="F361" s="517" t="str">
        <f>'Financial Assets past due'!$F$71</f>
        <v>Past due but not impaired</v>
      </c>
      <c r="G361" s="519">
        <f>INDEX('Financial Assets past due'!$B$70:$C$89,MATCH('Direct validations'!E361,'Financial Assets past due'!$C$70:$C$89,0),1)</f>
        <v>13</v>
      </c>
      <c r="H361" s="519" t="str">
        <f>HLOOKUP(F361,'Financial Assets past due'!$B$71:$I$73,3,FALSE)</f>
        <v>Q</v>
      </c>
      <c r="I361" s="520">
        <f>INDEX('Financial Assets past due'!$B$70:$I$89,MATCH('Direct validations'!G361,'Financial Assets past due'!$B$70:$B$89,0),MATCH('Direct validations'!H361,'Financial Assets past due'!$B$73:$I$73,0))</f>
        <v>0</v>
      </c>
      <c r="J361" s="520">
        <f>INDEX('Financial Assets past due'!$K$70:$R$89,MATCH('Direct validations'!G361,'Financial Assets past due'!$K$70:$K$89,0),MATCH('Direct validations'!H361,'Financial Assets past due'!$K$73:$R$73,0))</f>
        <v>0</v>
      </c>
      <c r="K361" s="528" t="s">
        <v>110</v>
      </c>
      <c r="L361" s="516" t="str">
        <f>'Age analysis of past due no imp'!$C$84</f>
        <v>Other debtors and accrued interest</v>
      </c>
      <c r="M361" s="516" t="str">
        <f>'Age analysis of past due no imp'!$I$68</f>
        <v>Total</v>
      </c>
      <c r="N361" s="516">
        <f>INDEX('Age analysis of past due no imp'!$B$67:$C$86,MATCH('Direct validations'!L361,'Age analysis of past due no imp'!$C$67:$C$86,0),1)</f>
        <v>13</v>
      </c>
      <c r="O361" s="516" t="str">
        <f>HLOOKUP(M361,'Age analysis of past due no imp'!$B$68:$I$70,3,FALSE)</f>
        <v>T</v>
      </c>
      <c r="P361" s="520">
        <f>INDEX('Age analysis of past due no imp'!$B$67:$I$86,MATCH('Direct validations'!N361,'Age analysis of past due no imp'!$B$67:$B$86,0),MATCH('Direct validations'!O361,'Age analysis of past due no imp'!$B$70:$I$70,0))</f>
        <v>0</v>
      </c>
      <c r="Q361" s="520">
        <f>INDEX('Age analysis of past due no imp'!$K$67:$R$86,MATCH('Direct validations'!N361,'Age analysis of past due no imp'!$K$67:$K$86,0),MATCH('Direct validations'!O361,'Age analysis of past due no imp'!$K$70:$R$70,0))</f>
        <v>0</v>
      </c>
      <c r="R361" s="517" t="str">
        <f t="shared" si="123"/>
        <v>Pass</v>
      </c>
      <c r="S361" s="529" t="str">
        <f t="shared" si="124"/>
        <v>Pass</v>
      </c>
      <c r="T361" s="517" t="s">
        <v>16</v>
      </c>
      <c r="U361" s="517">
        <f t="shared" si="125"/>
        <v>0</v>
      </c>
      <c r="V361" s="529">
        <f t="shared" si="125"/>
        <v>0</v>
      </c>
    </row>
    <row r="362" spans="4:22" ht="14.5" x14ac:dyDescent="0.35">
      <c r="D362" s="532" t="s">
        <v>109</v>
      </c>
      <c r="E362" s="517" t="str">
        <f>'Financial Assets past due'!$C$109</f>
        <v>Other debtors and accrued interest</v>
      </c>
      <c r="F362" s="517" t="str">
        <f>'Financial Assets past due'!$F$93</f>
        <v>Past due but not impaired</v>
      </c>
      <c r="G362" s="519">
        <f>INDEX('Financial Assets past due'!$B$92:$C$111,MATCH('Direct validations'!E362,'Financial Assets past due'!$C$92:$C$111,0),1)</f>
        <v>13</v>
      </c>
      <c r="H362" s="519" t="str">
        <f>HLOOKUP(F362,'Financial Assets past due'!$B$93:$I$95,3,FALSE)</f>
        <v>V</v>
      </c>
      <c r="I362" s="520">
        <f>INDEX('Financial Assets past due'!$B$92:$I$111,MATCH('Direct validations'!G362,'Financial Assets past due'!$B$92:$B$111,0),MATCH('Direct validations'!H362,'Financial Assets past due'!$B$95:$I$95,0))</f>
        <v>0</v>
      </c>
      <c r="J362" s="520">
        <f>INDEX('Financial Assets past due'!$K$92:$R$111,MATCH('Direct validations'!G362,'Financial Assets past due'!$K$92:$K$111,0),MATCH('Direct validations'!H362,'Financial Assets past due'!$K$95:$R$95,0))</f>
        <v>0</v>
      </c>
      <c r="K362" s="528" t="s">
        <v>110</v>
      </c>
      <c r="L362" s="516" t="str">
        <f>'Age analysis of past due no imp'!$C$105</f>
        <v>Other debtors and accrued interest</v>
      </c>
      <c r="M362" s="516" t="str">
        <f>'Age analysis of past due no imp'!$I$89</f>
        <v>Total</v>
      </c>
      <c r="N362" s="516">
        <f>INDEX('Age analysis of past due no imp'!$B$88:$C$107,MATCH('Direct validations'!L362,'Age analysis of past due no imp'!$C$88:$C$107,0),1)</f>
        <v>13</v>
      </c>
      <c r="O362" s="516" t="str">
        <f>HLOOKUP(M362,'Age analysis of past due no imp'!$B$89:$I$91,3,FALSE)</f>
        <v>Y</v>
      </c>
      <c r="P362" s="520">
        <f>INDEX('Age analysis of past due no imp'!$B$88:$I$107,MATCH('Direct validations'!N362,'Age analysis of past due no imp'!$B$88:$B$107,0),MATCH('Direct validations'!O362,'Age analysis of past due no imp'!$B$91:$I$91,0))</f>
        <v>0</v>
      </c>
      <c r="Q362" s="520">
        <f>INDEX('Age analysis of past due no imp'!$K$88:$R$107,MATCH('Direct validations'!N362,'Age analysis of past due no imp'!$K$88:$K$107,0),MATCH('Direct validations'!O362,'Age analysis of past due no imp'!$K$91:$R$91,0))</f>
        <v>0</v>
      </c>
      <c r="R362" s="517" t="str">
        <f t="shared" si="123"/>
        <v>Pass</v>
      </c>
      <c r="S362" s="529" t="str">
        <f t="shared" si="124"/>
        <v>Pass</v>
      </c>
      <c r="T362" s="517" t="s">
        <v>16</v>
      </c>
      <c r="U362" s="517">
        <f t="shared" si="125"/>
        <v>0</v>
      </c>
      <c r="V362" s="529">
        <f t="shared" si="125"/>
        <v>0</v>
      </c>
    </row>
    <row r="363" spans="4:22" ht="14.5" x14ac:dyDescent="0.35">
      <c r="D363" s="532" t="s">
        <v>109</v>
      </c>
      <c r="E363" s="517" t="str">
        <f>'Financial Assets past due'!$C$131</f>
        <v>Other debtors and accrued interest</v>
      </c>
      <c r="F363" s="517" t="str">
        <f>'Financial Assets past due'!$F$115</f>
        <v>Past due but not impaired</v>
      </c>
      <c r="G363" s="519">
        <f>INDEX('Financial Assets past due'!$B$114:$C$133,MATCH('Direct validations'!E363,'Financial Assets past due'!$C$114:$C$133,0),1)</f>
        <v>13</v>
      </c>
      <c r="H363" s="519" t="str">
        <f>HLOOKUP(F363,'Financial Assets past due'!$B$115:$I$117,3,FALSE)</f>
        <v>AA</v>
      </c>
      <c r="I363" s="520">
        <f>INDEX('Financial Assets past due'!$B$114:$I$133,MATCH('Direct validations'!G363,'Financial Assets past due'!$B$114:$B$133,0),MATCH('Direct validations'!H363,'Financial Assets past due'!$B$117:$I$117,0))</f>
        <v>0</v>
      </c>
      <c r="J363" s="520">
        <f>INDEX('Financial Assets past due'!$K$114:$R$133,MATCH('Direct validations'!G363,'Financial Assets past due'!$K$114:$K$133,0),MATCH('Direct validations'!H363,'Financial Assets past due'!$K$117:$R$117,0))</f>
        <v>0</v>
      </c>
      <c r="K363" s="528" t="s">
        <v>110</v>
      </c>
      <c r="L363" s="516" t="str">
        <f>'Age analysis of past due no imp'!$C$126</f>
        <v>Other debtors and accrued interest</v>
      </c>
      <c r="M363" s="516" t="str">
        <f>'Age analysis of past due no imp'!$I$110</f>
        <v>Total</v>
      </c>
      <c r="N363" s="516">
        <f>INDEX('Age analysis of past due no imp'!$B$109:$C$128,MATCH('Direct validations'!L363,'Age analysis of past due no imp'!$C$109:$C$128,0),1)</f>
        <v>13</v>
      </c>
      <c r="O363" s="516" t="str">
        <f>HLOOKUP(M363,'Age analysis of past due no imp'!$B$110:$I$112,3,FALSE)</f>
        <v>AD</v>
      </c>
      <c r="P363" s="520">
        <f>INDEX('Age analysis of past due no imp'!$B$109:$I$128,MATCH('Direct validations'!N363,'Age analysis of past due no imp'!$B$109:$B$128,0),MATCH('Direct validations'!O363,'Age analysis of past due no imp'!$B$112:$I$112,0))</f>
        <v>0</v>
      </c>
      <c r="Q363" s="520">
        <f>INDEX('Age analysis of past due no imp'!$K$109:$R$128,MATCH('Direct validations'!N363,'Age analysis of past due no imp'!$K$109:$K$128,0),MATCH('Direct validations'!O363,'Age analysis of past due no imp'!$K$112:$R$112,0))</f>
        <v>0</v>
      </c>
      <c r="R363" s="517" t="str">
        <f t="shared" si="123"/>
        <v>Pass</v>
      </c>
      <c r="S363" s="529" t="str">
        <f t="shared" si="124"/>
        <v>Pass</v>
      </c>
      <c r="T363" s="517" t="s">
        <v>16</v>
      </c>
      <c r="U363" s="517">
        <f t="shared" si="125"/>
        <v>0</v>
      </c>
      <c r="V363" s="529">
        <f t="shared" si="125"/>
        <v>0</v>
      </c>
    </row>
    <row r="364" spans="4:22" ht="14.5" x14ac:dyDescent="0.35">
      <c r="D364" s="532" t="s">
        <v>109</v>
      </c>
      <c r="E364" s="517" t="str">
        <f>'Financial Assets past due'!$C$153</f>
        <v>Other debtors and accrued interest</v>
      </c>
      <c r="F364" s="517" t="str">
        <f>'Financial Assets past due'!$F$137</f>
        <v>Past due but not impaired</v>
      </c>
      <c r="G364" s="519">
        <f>INDEX('Financial Assets past due'!$B$136:$C$155,MATCH('Direct validations'!E364,'Financial Assets past due'!$C$136:$C$155,0),1)</f>
        <v>13</v>
      </c>
      <c r="H364" s="519" t="str">
        <f>HLOOKUP(F364,'Financial Assets past due'!$B$137:$I$139,3,FALSE)</f>
        <v>AF</v>
      </c>
      <c r="I364" s="520">
        <f>INDEX('Financial Assets past due'!$B$136:$I$155,MATCH('Direct validations'!G364,'Financial Assets past due'!$B$136:$B$155,0),MATCH('Direct validations'!H364,'Financial Assets past due'!$B$139:$I$139,0))</f>
        <v>0</v>
      </c>
      <c r="J364" s="520">
        <f>INDEX('Financial Assets past due'!$K$136:$R$155,MATCH('Direct validations'!G364,'Financial Assets past due'!$K$136:$K$155,0),MATCH('Direct validations'!H364,'Financial Assets past due'!$K$139:$R$139,0))</f>
        <v>0</v>
      </c>
      <c r="K364" s="528" t="s">
        <v>110</v>
      </c>
      <c r="L364" s="516" t="str">
        <f>'Age analysis of past due no imp'!$C$147</f>
        <v>Other debtors and accrued interest</v>
      </c>
      <c r="M364" s="516" t="str">
        <f>'Age analysis of past due no imp'!$I$131</f>
        <v>Total</v>
      </c>
      <c r="N364" s="516">
        <f>INDEX('Age analysis of past due no imp'!$B$130:$C$149,MATCH('Direct validations'!L364,'Age analysis of past due no imp'!$C$130:$C$149,0),1)</f>
        <v>13</v>
      </c>
      <c r="O364" s="516" t="str">
        <f>HLOOKUP(M364,'Age analysis of past due no imp'!$B$131:$I$133,3,FALSE)</f>
        <v>AI</v>
      </c>
      <c r="P364" s="520">
        <f>INDEX('Age analysis of past due no imp'!$B$130:$I$149,MATCH('Direct validations'!N364,'Age analysis of past due no imp'!$B$130:$B$149,0),MATCH('Direct validations'!O364,'Age analysis of past due no imp'!$B$133:$I$133,0))</f>
        <v>0</v>
      </c>
      <c r="Q364" s="520">
        <f>INDEX('Age analysis of past due no imp'!$K$130:$R$149,MATCH('Direct validations'!N364,'Age analysis of past due no imp'!$K$130:$K$149,0),MATCH('Direct validations'!O364,'Age analysis of past due no imp'!$K$133:$R$133,0))</f>
        <v>0</v>
      </c>
      <c r="R364" s="517" t="str">
        <f t="shared" si="123"/>
        <v>Pass</v>
      </c>
      <c r="S364" s="529" t="str">
        <f t="shared" si="124"/>
        <v>Pass</v>
      </c>
      <c r="T364" s="517" t="s">
        <v>16</v>
      </c>
      <c r="U364" s="517">
        <f t="shared" si="125"/>
        <v>0</v>
      </c>
      <c r="V364" s="529">
        <f t="shared" si="125"/>
        <v>0</v>
      </c>
    </row>
    <row r="365" spans="4:22" ht="14.5" x14ac:dyDescent="0.35">
      <c r="D365" s="532" t="s">
        <v>109</v>
      </c>
      <c r="E365" s="517" t="str">
        <f>'Financial Assets past due'!$C$175</f>
        <v>Other debtors and accrued interest</v>
      </c>
      <c r="F365" s="517" t="str">
        <f>'Financial Assets past due'!$F$159</f>
        <v>Past due but not impaired</v>
      </c>
      <c r="G365" s="519">
        <f>INDEX('Financial Assets past due'!$B$158:$C$177,MATCH('Direct validations'!E365,'Financial Assets past due'!$C$158:$C$177,0),1)</f>
        <v>13</v>
      </c>
      <c r="H365" s="519" t="str">
        <f>HLOOKUP(F365,'Financial Assets past due'!$B$159:$I$161,3,FALSE)</f>
        <v>AK</v>
      </c>
      <c r="I365" s="520">
        <f>INDEX('Financial Assets past due'!$B$158:$I$177,MATCH('Direct validations'!G365,'Financial Assets past due'!$B$158:$B$177,0),MATCH('Direct validations'!H365,'Financial Assets past due'!$B$161:$I$161,0))</f>
        <v>0</v>
      </c>
      <c r="J365" s="520">
        <f>INDEX('Financial Assets past due'!$K$158:$R$177,MATCH('Direct validations'!G365,'Financial Assets past due'!$K$158:$K$177,0),MATCH('Direct validations'!H365,'Financial Assets past due'!$K$161:$R$161,0))</f>
        <v>0</v>
      </c>
      <c r="K365" s="528" t="s">
        <v>110</v>
      </c>
      <c r="L365" s="516" t="str">
        <f>'Age analysis of past due no imp'!$C$168</f>
        <v>Other debtors and accrued interest</v>
      </c>
      <c r="M365" s="516" t="str">
        <f>'Age analysis of past due no imp'!$I$152</f>
        <v>Total</v>
      </c>
      <c r="N365" s="516">
        <f>INDEX('Age analysis of past due no imp'!$B$151:$C$170,MATCH('Direct validations'!L365,'Age analysis of past due no imp'!$C$151:$C$170,0),1)</f>
        <v>13</v>
      </c>
      <c r="O365" s="516" t="str">
        <f>HLOOKUP(M365,'Age analysis of past due no imp'!$B$152:$I$154,3,FALSE)</f>
        <v>AN</v>
      </c>
      <c r="P365" s="520">
        <f>INDEX('Age analysis of past due no imp'!$B$151:$I$170,MATCH('Direct validations'!N365,'Age analysis of past due no imp'!$B$151:$B$170,0),MATCH('Direct validations'!O365,'Age analysis of past due no imp'!$B$154:$I$154,0))</f>
        <v>0</v>
      </c>
      <c r="Q365" s="520">
        <f>INDEX('Age analysis of past due no imp'!$K$151:$R$170,MATCH('Direct validations'!N365,'Age analysis of past due no imp'!$K$151:$K$170,0),MATCH('Direct validations'!O365,'Age analysis of past due no imp'!$K$154:$R$154,0))</f>
        <v>0</v>
      </c>
      <c r="R365" s="517" t="str">
        <f t="shared" si="123"/>
        <v>Pass</v>
      </c>
      <c r="S365" s="529" t="str">
        <f t="shared" si="124"/>
        <v>Pass</v>
      </c>
      <c r="T365" s="517" t="s">
        <v>16</v>
      </c>
      <c r="U365" s="517">
        <f t="shared" si="125"/>
        <v>0</v>
      </c>
      <c r="V365" s="529">
        <f t="shared" si="125"/>
        <v>0</v>
      </c>
    </row>
    <row r="366" spans="4:22" x14ac:dyDescent="0.3">
      <c r="D366" s="525"/>
      <c r="I366" s="520"/>
      <c r="J366" s="520"/>
      <c r="P366" s="520"/>
      <c r="Q366" s="520"/>
      <c r="R366" s="517"/>
      <c r="S366" s="529"/>
      <c r="U366" s="517"/>
      <c r="V366" s="529"/>
    </row>
    <row r="367" spans="4:22" ht="14.5" x14ac:dyDescent="0.35">
      <c r="D367" s="532" t="s">
        <v>109</v>
      </c>
      <c r="E367" s="517" t="str">
        <f>'Financial Assets past due'!$C$22</f>
        <v>Cash at bank and in hand</v>
      </c>
      <c r="F367" s="517" t="str">
        <f>'Financial Assets past due'!$F$5</f>
        <v>Past due but not impaired</v>
      </c>
      <c r="G367" s="519">
        <f>INDEX('Financial Assets past due'!$B$4:$C$23,MATCH('Direct validations'!E367,'Financial Assets past due'!$C$4:$C$23,0),1)</f>
        <v>14</v>
      </c>
      <c r="H367" s="519" t="str">
        <f>HLOOKUP(F367,'Financial Assets past due'!$B$5:$I$7,3,FALSE)</f>
        <v>B</v>
      </c>
      <c r="I367" s="520">
        <f>INDEX('Financial Assets past due'!$B$4:$I$23,MATCH('Direct validations'!G367,'Financial Assets past due'!$B$4:$B$23,0),MATCH('Direct validations'!H367,'Financial Assets past due'!$B$7:$I$7,0))</f>
        <v>0</v>
      </c>
      <c r="J367" s="520">
        <f>INDEX('Financial Assets past due'!$K$4:R$23,MATCH('Direct validations'!G367,'Financial Assets past due'!$K$4:$K$23,0),MATCH('Direct validations'!H367,'Financial Assets past due'!$K$7:$R$7,0))</f>
        <v>0</v>
      </c>
      <c r="K367" s="528" t="s">
        <v>110</v>
      </c>
      <c r="L367" s="516" t="str">
        <f>'Age analysis of past due no imp'!$C$22</f>
        <v>Cash at bank and in hand</v>
      </c>
      <c r="M367" s="516" t="str">
        <f>'Age analysis of past due no imp'!$I$5</f>
        <v>Total</v>
      </c>
      <c r="N367" s="516">
        <f>INDEX('Age analysis of past due no imp'!$B$4:$C$23,MATCH('Direct validations'!L367,'Age analysis of past due no imp'!$C$4:$C$23,0),1)</f>
        <v>14</v>
      </c>
      <c r="O367" s="516" t="str">
        <f>HLOOKUP(M367,'Age analysis of past due no imp'!$B$5:$I$7,3,FALSE)</f>
        <v>E</v>
      </c>
      <c r="P367" s="520">
        <f>INDEX('Age analysis of past due no imp'!$B$4:$I$23,MATCH('Direct validations'!N367,'Age analysis of past due no imp'!$B$4:$B$23,0),MATCH('Direct validations'!O367,'Age analysis of past due no imp'!$B$7:$I$7,0))</f>
        <v>0</v>
      </c>
      <c r="Q367" s="520">
        <f>INDEX('Age analysis of past due no imp'!$K$4:$R$23,MATCH('Direct validations'!N367,'Age analysis of past due no imp'!$K$4:$K$23,0),MATCH('Direct validations'!O367,'Age analysis of past due no imp'!$K$7:$R$7,0))</f>
        <v>0</v>
      </c>
      <c r="R367" s="517" t="str">
        <f t="shared" ref="R367:R374" si="126">IF($T367="No",IF(I367=P367,"Pass","Fail"),IF(I367+P367=0,"Pass","Fail"))</f>
        <v>Pass</v>
      </c>
      <c r="S367" s="529" t="str">
        <f t="shared" ref="S367:S374" si="127">IF($T367="No",IF(J367=Q367,"Pass","Fail"),IF(J367+Q367=0,"Pass","Fail"))</f>
        <v>Pass</v>
      </c>
      <c r="T367" s="517" t="s">
        <v>16</v>
      </c>
      <c r="U367" s="517">
        <f t="shared" ref="U367:V374" si="128">IF(R367="Pass",0,1)</f>
        <v>0</v>
      </c>
      <c r="V367" s="529">
        <f t="shared" si="128"/>
        <v>0</v>
      </c>
    </row>
    <row r="368" spans="4:22" ht="14.5" x14ac:dyDescent="0.35">
      <c r="D368" s="532" t="s">
        <v>109</v>
      </c>
      <c r="E368" s="517" t="str">
        <f>'Financial Assets past due'!$C$44</f>
        <v>Cash at bank and in hand</v>
      </c>
      <c r="F368" s="517" t="str">
        <f>'Financial Assets past due'!$F$27</f>
        <v>Past due but not impaired</v>
      </c>
      <c r="G368" s="519">
        <f>INDEX('Financial Assets past due'!$B$26:$C$45,MATCH('Direct validations'!E368,'Financial Assets past due'!$C$26:$C$45,0),1)</f>
        <v>14</v>
      </c>
      <c r="H368" s="519" t="str">
        <f>HLOOKUP(F368,'Financial Assets past due'!$B$27:$I$29,3,FALSE)</f>
        <v>G</v>
      </c>
      <c r="I368" s="520">
        <f>INDEX('Financial Assets past due'!$B$26:$I$45,MATCH('Direct validations'!G368,'Financial Assets past due'!$B$26:$B$45,0),MATCH('Direct validations'!H368,'Financial Assets past due'!$B$29:$I$29,0))</f>
        <v>0</v>
      </c>
      <c r="J368" s="520">
        <f>INDEX('Financial Assets past due'!$K$26:$R$45,MATCH('Direct validations'!G368,'Financial Assets past due'!$K$26:$K$45,0),MATCH('Direct validations'!H368,'Financial Assets past due'!$K$29:$R$29,0))</f>
        <v>0</v>
      </c>
      <c r="K368" s="528" t="s">
        <v>110</v>
      </c>
      <c r="L368" s="516" t="str">
        <f>'Age analysis of past due no imp'!$C$43</f>
        <v>Cash at bank and in hand</v>
      </c>
      <c r="M368" s="516" t="str">
        <f>'Age analysis of past due no imp'!$I$26</f>
        <v>Total</v>
      </c>
      <c r="N368" s="516">
        <f>INDEX('Age analysis of past due no imp'!$B$25:$C$44,MATCH('Direct validations'!L368,'Age analysis of past due no imp'!$C$25:$C$44,0),1)</f>
        <v>14</v>
      </c>
      <c r="O368" s="516" t="str">
        <f>HLOOKUP(M368,'Age analysis of past due no imp'!$B$26:$I$28,3,FALSE)</f>
        <v>J</v>
      </c>
      <c r="P368" s="520">
        <f>INDEX('Age analysis of past due no imp'!$B$25:$I$44,MATCH('Direct validations'!N368,'Age analysis of past due no imp'!$B$25:$B$44,0),MATCH('Direct validations'!O368,'Age analysis of past due no imp'!$B$28:$I$28,0))</f>
        <v>0</v>
      </c>
      <c r="Q368" s="520">
        <f>INDEX('Age analysis of past due no imp'!$K$25:$R$44,MATCH('Direct validations'!N368,'Age analysis of past due no imp'!$K$25:$K$44,0),MATCH('Direct validations'!O368,'Age analysis of past due no imp'!$K$28:$R$28,0))</f>
        <v>0</v>
      </c>
      <c r="R368" s="517" t="str">
        <f t="shared" si="126"/>
        <v>Pass</v>
      </c>
      <c r="S368" s="529" t="str">
        <f t="shared" si="127"/>
        <v>Pass</v>
      </c>
      <c r="T368" s="517" t="s">
        <v>16</v>
      </c>
      <c r="U368" s="517">
        <f t="shared" si="128"/>
        <v>0</v>
      </c>
      <c r="V368" s="529">
        <f t="shared" si="128"/>
        <v>0</v>
      </c>
    </row>
    <row r="369" spans="4:22" ht="14.5" x14ac:dyDescent="0.35">
      <c r="D369" s="532" t="s">
        <v>109</v>
      </c>
      <c r="E369" s="517" t="str">
        <f>'Financial Assets past due'!$C$66</f>
        <v>Cash at bank and in hand</v>
      </c>
      <c r="F369" s="517" t="str">
        <f>'Financial Assets past due'!$F$49</f>
        <v>Past due but not impaired</v>
      </c>
      <c r="G369" s="519">
        <f>INDEX('Financial Assets past due'!$B$48:$C$67,MATCH('Direct validations'!E369,'Financial Assets past due'!$C$48:$C$67,0),1)</f>
        <v>14</v>
      </c>
      <c r="H369" s="519" t="str">
        <f>HLOOKUP(F369,'Financial Assets past due'!$B$49:$I$51,3,FALSE)</f>
        <v>L</v>
      </c>
      <c r="I369" s="520">
        <f>INDEX('Financial Assets past due'!$B$48:$I$67,MATCH('Direct validations'!G369,'Financial Assets past due'!$B$48:$B$67,0),MATCH('Direct validations'!H369,'Financial Assets past due'!$B$51:$I$51,0))</f>
        <v>0</v>
      </c>
      <c r="J369" s="520">
        <f>INDEX('Financial Assets past due'!$K$48:$R$67,MATCH('Direct validations'!G369,'Financial Assets past due'!$K$48:$K$67,0),MATCH('Direct validations'!H369,'Financial Assets past due'!$K$51:$R$51,0))</f>
        <v>0</v>
      </c>
      <c r="K369" s="528" t="s">
        <v>110</v>
      </c>
      <c r="L369" s="516" t="str">
        <f>'Age analysis of past due no imp'!$C$64</f>
        <v>Cash at bank and in hand</v>
      </c>
      <c r="M369" s="516" t="str">
        <f>'Age analysis of past due no imp'!$I$47</f>
        <v>Total</v>
      </c>
      <c r="N369" s="516">
        <f>INDEX('Age analysis of past due no imp'!$B$46:$C$65,MATCH('Direct validations'!L369,'Age analysis of past due no imp'!$C$46:$C$65,0),1)</f>
        <v>14</v>
      </c>
      <c r="O369" s="516" t="str">
        <f>HLOOKUP(M369,'Age analysis of past due no imp'!$B$47:$I$49,3,FALSE)</f>
        <v>O</v>
      </c>
      <c r="P369" s="520">
        <f>INDEX('Age analysis of past due no imp'!$B$46:$I$65,MATCH('Direct validations'!N369,'Age analysis of past due no imp'!$B$46:$B$65,0),MATCH('Direct validations'!O369,'Age analysis of past due no imp'!$B$49:$I$49,0))</f>
        <v>0</v>
      </c>
      <c r="Q369" s="520">
        <f>INDEX('Age analysis of past due no imp'!$K$46:$R$65,MATCH('Direct validations'!N369,'Age analysis of past due no imp'!$K$46:$K$65,0),MATCH('Direct validations'!O369,'Age analysis of past due no imp'!$K$49:$R$49,0))</f>
        <v>0</v>
      </c>
      <c r="R369" s="517" t="str">
        <f t="shared" si="126"/>
        <v>Pass</v>
      </c>
      <c r="S369" s="529" t="str">
        <f t="shared" si="127"/>
        <v>Pass</v>
      </c>
      <c r="T369" s="517" t="s">
        <v>16</v>
      </c>
      <c r="U369" s="517">
        <f t="shared" si="128"/>
        <v>0</v>
      </c>
      <c r="V369" s="529">
        <f t="shared" si="128"/>
        <v>0</v>
      </c>
    </row>
    <row r="370" spans="4:22" ht="14.5" x14ac:dyDescent="0.35">
      <c r="D370" s="532" t="s">
        <v>109</v>
      </c>
      <c r="E370" s="517" t="str">
        <f>'Financial Assets past due'!$C$88</f>
        <v>Cash at bank and in hand</v>
      </c>
      <c r="F370" s="517" t="str">
        <f>'Financial Assets past due'!$F$71</f>
        <v>Past due but not impaired</v>
      </c>
      <c r="G370" s="519">
        <f>INDEX('Financial Assets past due'!$B$70:$C$89,MATCH('Direct validations'!E370,'Financial Assets past due'!$C$70:$C$89,0),1)</f>
        <v>14</v>
      </c>
      <c r="H370" s="519" t="str">
        <f>HLOOKUP(F370,'Financial Assets past due'!$B$71:$I$73,3,FALSE)</f>
        <v>Q</v>
      </c>
      <c r="I370" s="520">
        <f>INDEX('Financial Assets past due'!$B$70:$I$89,MATCH('Direct validations'!G370,'Financial Assets past due'!$B$70:$B$89,0),MATCH('Direct validations'!H370,'Financial Assets past due'!$B$73:$I$73,0))</f>
        <v>0</v>
      </c>
      <c r="J370" s="520">
        <f>INDEX('Financial Assets past due'!$K$70:$R$89,MATCH('Direct validations'!G370,'Financial Assets past due'!$K$70:$K$89,0),MATCH('Direct validations'!H370,'Financial Assets past due'!$K$73:$R$73,0))</f>
        <v>0</v>
      </c>
      <c r="K370" s="528" t="s">
        <v>110</v>
      </c>
      <c r="L370" s="516" t="str">
        <f>'Age analysis of past due no imp'!$C$85</f>
        <v>Cash at bank and in hand</v>
      </c>
      <c r="M370" s="516" t="str">
        <f>'Age analysis of past due no imp'!$I$68</f>
        <v>Total</v>
      </c>
      <c r="N370" s="516">
        <f>INDEX('Age analysis of past due no imp'!$B$67:$C$86,MATCH('Direct validations'!L370,'Age analysis of past due no imp'!$C$67:$C$86,0),1)</f>
        <v>14</v>
      </c>
      <c r="O370" s="516" t="str">
        <f>HLOOKUP(M370,'Age analysis of past due no imp'!$B$68:$I$70,3,FALSE)</f>
        <v>T</v>
      </c>
      <c r="P370" s="520">
        <f>INDEX('Age analysis of past due no imp'!$B$67:$I$86,MATCH('Direct validations'!N370,'Age analysis of past due no imp'!$B$67:$B$86,0),MATCH('Direct validations'!O370,'Age analysis of past due no imp'!$B$70:$I$70,0))</f>
        <v>0</v>
      </c>
      <c r="Q370" s="520">
        <f>INDEX('Age analysis of past due no imp'!$K$67:$R$86,MATCH('Direct validations'!N370,'Age analysis of past due no imp'!$K$67:$K$86,0),MATCH('Direct validations'!O370,'Age analysis of past due no imp'!$K$70:$R$70,0))</f>
        <v>0</v>
      </c>
      <c r="R370" s="517" t="str">
        <f t="shared" si="126"/>
        <v>Pass</v>
      </c>
      <c r="S370" s="529" t="str">
        <f t="shared" si="127"/>
        <v>Pass</v>
      </c>
      <c r="T370" s="517" t="s">
        <v>16</v>
      </c>
      <c r="U370" s="517">
        <f t="shared" si="128"/>
        <v>0</v>
      </c>
      <c r="V370" s="529">
        <f t="shared" si="128"/>
        <v>0</v>
      </c>
    </row>
    <row r="371" spans="4:22" ht="14.5" x14ac:dyDescent="0.35">
      <c r="D371" s="532" t="s">
        <v>109</v>
      </c>
      <c r="E371" s="517" t="str">
        <f>'Financial Assets past due'!$C$110</f>
        <v>Cash at bank and in hand</v>
      </c>
      <c r="F371" s="517" t="str">
        <f>'Financial Assets past due'!$F$93</f>
        <v>Past due but not impaired</v>
      </c>
      <c r="G371" s="519">
        <f>INDEX('Financial Assets past due'!$B$92:$C$111,MATCH('Direct validations'!E371,'Financial Assets past due'!$C$92:$C$111,0),1)</f>
        <v>14</v>
      </c>
      <c r="H371" s="519" t="str">
        <f>HLOOKUP(F371,'Financial Assets past due'!$B$93:$I$95,3,FALSE)</f>
        <v>V</v>
      </c>
      <c r="I371" s="520">
        <f>INDEX('Financial Assets past due'!$B$92:$I$111,MATCH('Direct validations'!G371,'Financial Assets past due'!$B$92:$B$111,0),MATCH('Direct validations'!H371,'Financial Assets past due'!$B$95:$I$95,0))</f>
        <v>0</v>
      </c>
      <c r="J371" s="520">
        <f>INDEX('Financial Assets past due'!$K$92:$R$111,MATCH('Direct validations'!G371,'Financial Assets past due'!$K$92:$K$111,0),MATCH('Direct validations'!H371,'Financial Assets past due'!$K$95:$R$95,0))</f>
        <v>0</v>
      </c>
      <c r="K371" s="528" t="s">
        <v>110</v>
      </c>
      <c r="L371" s="516" t="str">
        <f>'Age analysis of past due no imp'!$C$106</f>
        <v>Cash at bank and in hand</v>
      </c>
      <c r="M371" s="516" t="str">
        <f>'Age analysis of past due no imp'!$I$89</f>
        <v>Total</v>
      </c>
      <c r="N371" s="516">
        <f>INDEX('Age analysis of past due no imp'!$B$88:$C$107,MATCH('Direct validations'!L371,'Age analysis of past due no imp'!$C$88:$C$107,0),1)</f>
        <v>14</v>
      </c>
      <c r="O371" s="516" t="str">
        <f>HLOOKUP(M371,'Age analysis of past due no imp'!$B$89:$I$91,3,FALSE)</f>
        <v>Y</v>
      </c>
      <c r="P371" s="520">
        <f>INDEX('Age analysis of past due no imp'!$B$88:$I$107,MATCH('Direct validations'!N371,'Age analysis of past due no imp'!$B$88:$B$107,0),MATCH('Direct validations'!O371,'Age analysis of past due no imp'!$B$91:$I$91,0))</f>
        <v>0</v>
      </c>
      <c r="Q371" s="520">
        <f>INDEX('Age analysis of past due no imp'!$K$88:$R$107,MATCH('Direct validations'!N371,'Age analysis of past due no imp'!$K$88:$K$107,0),MATCH('Direct validations'!O371,'Age analysis of past due no imp'!$K$91:$R$91,0))</f>
        <v>0</v>
      </c>
      <c r="R371" s="517" t="str">
        <f t="shared" si="126"/>
        <v>Pass</v>
      </c>
      <c r="S371" s="529" t="str">
        <f t="shared" si="127"/>
        <v>Pass</v>
      </c>
      <c r="T371" s="517" t="s">
        <v>16</v>
      </c>
      <c r="U371" s="517">
        <f t="shared" si="128"/>
        <v>0</v>
      </c>
      <c r="V371" s="529">
        <f t="shared" si="128"/>
        <v>0</v>
      </c>
    </row>
    <row r="372" spans="4:22" ht="14.5" x14ac:dyDescent="0.35">
      <c r="D372" s="532" t="s">
        <v>109</v>
      </c>
      <c r="E372" s="517" t="str">
        <f>'Financial Assets past due'!$C$132</f>
        <v>Cash at bank and in hand</v>
      </c>
      <c r="F372" s="517" t="str">
        <f>'Financial Assets past due'!$F$115</f>
        <v>Past due but not impaired</v>
      </c>
      <c r="G372" s="519">
        <f>INDEX('Financial Assets past due'!$B$114:$C$133,MATCH('Direct validations'!E372,'Financial Assets past due'!$C$114:$C$133,0),1)</f>
        <v>14</v>
      </c>
      <c r="H372" s="519" t="str">
        <f>HLOOKUP(F372,'Financial Assets past due'!$B$115:$I$117,3,FALSE)</f>
        <v>AA</v>
      </c>
      <c r="I372" s="520">
        <f>INDEX('Financial Assets past due'!$B$114:$I$133,MATCH('Direct validations'!G372,'Financial Assets past due'!$B$114:$B$133,0),MATCH('Direct validations'!H372,'Financial Assets past due'!$B$117:$I$117,0))</f>
        <v>0</v>
      </c>
      <c r="J372" s="520">
        <f>INDEX('Financial Assets past due'!$K$114:$R$133,MATCH('Direct validations'!G372,'Financial Assets past due'!$K$114:$K$133,0),MATCH('Direct validations'!H372,'Financial Assets past due'!$K$117:$R$117,0))</f>
        <v>0</v>
      </c>
      <c r="K372" s="528" t="s">
        <v>110</v>
      </c>
      <c r="L372" s="516" t="str">
        <f>'Age analysis of past due no imp'!$C$127</f>
        <v>Cash at bank and in hand</v>
      </c>
      <c r="M372" s="516" t="str">
        <f>'Age analysis of past due no imp'!$I$110</f>
        <v>Total</v>
      </c>
      <c r="N372" s="516">
        <f>INDEX('Age analysis of past due no imp'!$B$109:$C$128,MATCH('Direct validations'!L372,'Age analysis of past due no imp'!$C$109:$C$128,0),1)</f>
        <v>14</v>
      </c>
      <c r="O372" s="516" t="str">
        <f>HLOOKUP(M372,'Age analysis of past due no imp'!$B$110:$I$112,3,FALSE)</f>
        <v>AD</v>
      </c>
      <c r="P372" s="520">
        <f>INDEX('Age analysis of past due no imp'!$B$109:$I$128,MATCH('Direct validations'!N372,'Age analysis of past due no imp'!$B$109:$B$128,0),MATCH('Direct validations'!O372,'Age analysis of past due no imp'!$B$112:$I$112,0))</f>
        <v>0</v>
      </c>
      <c r="Q372" s="520">
        <f>INDEX('Age analysis of past due no imp'!$K$109:$R$128,MATCH('Direct validations'!N372,'Age analysis of past due no imp'!$K$109:$K$128,0),MATCH('Direct validations'!O372,'Age analysis of past due no imp'!$K$112:$R$112,0))</f>
        <v>0</v>
      </c>
      <c r="R372" s="517" t="str">
        <f t="shared" si="126"/>
        <v>Pass</v>
      </c>
      <c r="S372" s="529" t="str">
        <f t="shared" si="127"/>
        <v>Pass</v>
      </c>
      <c r="T372" s="517" t="s">
        <v>16</v>
      </c>
      <c r="U372" s="517">
        <f t="shared" si="128"/>
        <v>0</v>
      </c>
      <c r="V372" s="529">
        <f t="shared" si="128"/>
        <v>0</v>
      </c>
    </row>
    <row r="373" spans="4:22" ht="14.5" x14ac:dyDescent="0.35">
      <c r="D373" s="532" t="s">
        <v>109</v>
      </c>
      <c r="E373" s="517" t="str">
        <f>'Financial Assets past due'!$C$154</f>
        <v>Cash at bank and in hand</v>
      </c>
      <c r="F373" s="517" t="str">
        <f>'Financial Assets past due'!$F$137</f>
        <v>Past due but not impaired</v>
      </c>
      <c r="G373" s="519">
        <f>INDEX('Financial Assets past due'!$B$136:$C$155,MATCH('Direct validations'!E373,'Financial Assets past due'!$C$136:$C$155,0),1)</f>
        <v>14</v>
      </c>
      <c r="H373" s="519" t="str">
        <f>HLOOKUP(F373,'Financial Assets past due'!$B$137:$I$139,3,FALSE)</f>
        <v>AF</v>
      </c>
      <c r="I373" s="520">
        <f>INDEX('Financial Assets past due'!$B$136:$I$155,MATCH('Direct validations'!G373,'Financial Assets past due'!$B$136:$B$155,0),MATCH('Direct validations'!H373,'Financial Assets past due'!$B$139:$I$139,0))</f>
        <v>0</v>
      </c>
      <c r="J373" s="520">
        <f>INDEX('Financial Assets past due'!$K$136:$R$155,MATCH('Direct validations'!G373,'Financial Assets past due'!$K$136:$K$155,0),MATCH('Direct validations'!H373,'Financial Assets past due'!$K$139:$R$139,0))</f>
        <v>0</v>
      </c>
      <c r="K373" s="528" t="s">
        <v>110</v>
      </c>
      <c r="L373" s="516" t="str">
        <f>'Age analysis of past due no imp'!$C$148</f>
        <v>Cash at bank and in hand</v>
      </c>
      <c r="M373" s="516" t="str">
        <f>'Age analysis of past due no imp'!$I$131</f>
        <v>Total</v>
      </c>
      <c r="N373" s="516">
        <f>INDEX('Age analysis of past due no imp'!$B$130:$C$149,MATCH('Direct validations'!L373,'Age analysis of past due no imp'!$C$130:$C$149,0),1)</f>
        <v>14</v>
      </c>
      <c r="O373" s="516" t="str">
        <f>HLOOKUP(M373,'Age analysis of past due no imp'!$B$131:$I$133,3,FALSE)</f>
        <v>AI</v>
      </c>
      <c r="P373" s="520">
        <f>INDEX('Age analysis of past due no imp'!$B$130:$I$149,MATCH('Direct validations'!N373,'Age analysis of past due no imp'!$B$130:$B$149,0),MATCH('Direct validations'!O373,'Age analysis of past due no imp'!$B$133:$I$133,0))</f>
        <v>0</v>
      </c>
      <c r="Q373" s="520">
        <f>INDEX('Age analysis of past due no imp'!$K$130:$R$149,MATCH('Direct validations'!N373,'Age analysis of past due no imp'!$K$130:$K$149,0),MATCH('Direct validations'!O373,'Age analysis of past due no imp'!$K$133:$R$133,0))</f>
        <v>0</v>
      </c>
      <c r="R373" s="517" t="str">
        <f t="shared" si="126"/>
        <v>Pass</v>
      </c>
      <c r="S373" s="529" t="str">
        <f t="shared" si="127"/>
        <v>Pass</v>
      </c>
      <c r="T373" s="517" t="s">
        <v>16</v>
      </c>
      <c r="U373" s="517">
        <f t="shared" si="128"/>
        <v>0</v>
      </c>
      <c r="V373" s="529">
        <f t="shared" si="128"/>
        <v>0</v>
      </c>
    </row>
    <row r="374" spans="4:22" ht="14.5" x14ac:dyDescent="0.35">
      <c r="D374" s="532" t="s">
        <v>109</v>
      </c>
      <c r="E374" s="517" t="str">
        <f>'Financial Assets past due'!$C$176</f>
        <v>Cash at bank and in hand</v>
      </c>
      <c r="F374" s="517" t="str">
        <f>'Financial Assets past due'!$F$159</f>
        <v>Past due but not impaired</v>
      </c>
      <c r="G374" s="519">
        <f>INDEX('Financial Assets past due'!$B$158:$C$177,MATCH('Direct validations'!E374,'Financial Assets past due'!$C$158:$C$177,0),1)</f>
        <v>14</v>
      </c>
      <c r="H374" s="519" t="str">
        <f>HLOOKUP(F374,'Financial Assets past due'!$B$159:$I$161,3,FALSE)</f>
        <v>AK</v>
      </c>
      <c r="I374" s="520">
        <f>INDEX('Financial Assets past due'!$B$158:$I$177,MATCH('Direct validations'!G374,'Financial Assets past due'!$B$158:$B$177,0),MATCH('Direct validations'!H374,'Financial Assets past due'!$B$161:$I$161,0))</f>
        <v>0</v>
      </c>
      <c r="J374" s="520">
        <f>INDEX('Financial Assets past due'!$K$158:$R$177,MATCH('Direct validations'!G374,'Financial Assets past due'!$K$158:$K$177,0),MATCH('Direct validations'!H374,'Financial Assets past due'!$K$161:$R$161,0))</f>
        <v>0</v>
      </c>
      <c r="K374" s="528" t="s">
        <v>110</v>
      </c>
      <c r="L374" s="516" t="str">
        <f>'Age analysis of past due no imp'!$C$169</f>
        <v>Cash at bank and in hand</v>
      </c>
      <c r="M374" s="516" t="str">
        <f>'Age analysis of past due no imp'!$I$152</f>
        <v>Total</v>
      </c>
      <c r="N374" s="516">
        <f>INDEX('Age analysis of past due no imp'!$B$151:$C$170,MATCH('Direct validations'!L374,'Age analysis of past due no imp'!$C$151:$C$170,0),1)</f>
        <v>14</v>
      </c>
      <c r="O374" s="516" t="str">
        <f>HLOOKUP(M374,'Age analysis of past due no imp'!$B$152:$I$154,3,FALSE)</f>
        <v>AN</v>
      </c>
      <c r="P374" s="520">
        <f>INDEX('Age analysis of past due no imp'!$B$151:$I$170,MATCH('Direct validations'!N374,'Age analysis of past due no imp'!$B$151:$B$170,0),MATCH('Direct validations'!O374,'Age analysis of past due no imp'!$B$154:$I$154,0))</f>
        <v>0</v>
      </c>
      <c r="Q374" s="520">
        <f>INDEX('Age analysis of past due no imp'!$K$151:$R$170,MATCH('Direct validations'!N374,'Age analysis of past due no imp'!$K$151:$K$170,0),MATCH('Direct validations'!O374,'Age analysis of past due no imp'!$K$154:$R$154,0))</f>
        <v>0</v>
      </c>
      <c r="R374" s="517" t="str">
        <f t="shared" si="126"/>
        <v>Pass</v>
      </c>
      <c r="S374" s="529" t="str">
        <f t="shared" si="127"/>
        <v>Pass</v>
      </c>
      <c r="T374" s="517" t="s">
        <v>16</v>
      </c>
      <c r="U374" s="517">
        <f t="shared" si="128"/>
        <v>0</v>
      </c>
      <c r="V374" s="529">
        <f t="shared" si="128"/>
        <v>0</v>
      </c>
    </row>
    <row r="375" spans="4:22" x14ac:dyDescent="0.3">
      <c r="D375" s="525"/>
      <c r="I375" s="520"/>
      <c r="J375" s="520"/>
      <c r="P375" s="520"/>
      <c r="Q375" s="520"/>
      <c r="R375" s="517"/>
      <c r="S375" s="529"/>
      <c r="U375" s="517"/>
      <c r="V375" s="529"/>
    </row>
    <row r="376" spans="4:22" ht="14.5" x14ac:dyDescent="0.35">
      <c r="D376" s="532" t="s">
        <v>109</v>
      </c>
      <c r="E376" s="517" t="str">
        <f>'Financial Assets past due'!$C$23</f>
        <v>Total</v>
      </c>
      <c r="F376" s="517" t="str">
        <f>'Financial Assets past due'!$F$5</f>
        <v>Past due but not impaired</v>
      </c>
      <c r="G376" s="519">
        <f>INDEX('Financial Assets past due'!$B$4:$C$23,MATCH('Direct validations'!E376,'Financial Assets past due'!$C$4:$C$23,0),1)</f>
        <v>15</v>
      </c>
      <c r="H376" s="519" t="str">
        <f>HLOOKUP(F376,'Financial Assets past due'!$B$5:$I$7,3,FALSE)</f>
        <v>B</v>
      </c>
      <c r="I376" s="520">
        <f>INDEX('Financial Assets past due'!$B$4:$I$23,MATCH('Direct validations'!G376,'Financial Assets past due'!$B$4:$B$23,0),MATCH('Direct validations'!H376,'Financial Assets past due'!$B$7:$I$7,0))</f>
        <v>0</v>
      </c>
      <c r="J376" s="520">
        <f>INDEX('Financial Assets past due'!$K$4:R$23,MATCH('Direct validations'!G376,'Financial Assets past due'!$K$4:$K$23,0),MATCH('Direct validations'!H376,'Financial Assets past due'!$K$7:$R$7,0))</f>
        <v>0</v>
      </c>
      <c r="K376" s="528" t="s">
        <v>110</v>
      </c>
      <c r="L376" s="516" t="str">
        <f>'Age analysis of past due no imp'!$C$23</f>
        <v>Total</v>
      </c>
      <c r="M376" s="516" t="str">
        <f>'Age analysis of past due no imp'!$I$5</f>
        <v>Total</v>
      </c>
      <c r="N376" s="516">
        <f>INDEX('Age analysis of past due no imp'!$B$4:$C$23,MATCH('Direct validations'!L376,'Age analysis of past due no imp'!$C$4:$C$23,0),1)</f>
        <v>15</v>
      </c>
      <c r="O376" s="516" t="str">
        <f>HLOOKUP(M376,'Age analysis of past due no imp'!$B$5:$I$7,3,FALSE)</f>
        <v>E</v>
      </c>
      <c r="P376" s="520">
        <f>INDEX('Age analysis of past due no imp'!$B$4:$I$23,MATCH('Direct validations'!N376,'Age analysis of past due no imp'!$B$4:$B$23,0),MATCH('Direct validations'!O376,'Age analysis of past due no imp'!$B$7:$I$7,0))</f>
        <v>0</v>
      </c>
      <c r="Q376" s="520">
        <f>INDEX('Age analysis of past due no imp'!$K$4:$R$23,MATCH('Direct validations'!N376,'Age analysis of past due no imp'!$K$4:$K$23,0),MATCH('Direct validations'!O376,'Age analysis of past due no imp'!$K$7:$R$7,0))</f>
        <v>0</v>
      </c>
      <c r="R376" s="517" t="str">
        <f t="shared" ref="R376:R383" si="129">IF($T376="No",IF(I376=P376,"Pass","Fail"),IF(I376+P376=0,"Pass","Fail"))</f>
        <v>Pass</v>
      </c>
      <c r="S376" s="529" t="str">
        <f t="shared" ref="S376:S383" si="130">IF($T376="No",IF(J376=Q376,"Pass","Fail"),IF(J376+Q376=0,"Pass","Fail"))</f>
        <v>Pass</v>
      </c>
      <c r="T376" s="517" t="s">
        <v>16</v>
      </c>
      <c r="U376" s="517">
        <f t="shared" ref="U376:V383" si="131">IF(R376="Pass",0,1)</f>
        <v>0</v>
      </c>
      <c r="V376" s="529">
        <f t="shared" si="131"/>
        <v>0</v>
      </c>
    </row>
    <row r="377" spans="4:22" ht="14.5" x14ac:dyDescent="0.35">
      <c r="D377" s="532" t="s">
        <v>109</v>
      </c>
      <c r="E377" s="517" t="str">
        <f>'Financial Assets past due'!$C$45</f>
        <v>Total</v>
      </c>
      <c r="F377" s="517" t="str">
        <f>'Financial Assets past due'!$F$27</f>
        <v>Past due but not impaired</v>
      </c>
      <c r="G377" s="519">
        <f>INDEX('Financial Assets past due'!$B$26:$C$45,MATCH('Direct validations'!E377,'Financial Assets past due'!$C$26:$C$45,0),1)</f>
        <v>15</v>
      </c>
      <c r="H377" s="519" t="str">
        <f>HLOOKUP(F377,'Financial Assets past due'!$B$27:$I$29,3,FALSE)</f>
        <v>G</v>
      </c>
      <c r="I377" s="520">
        <f>INDEX('Financial Assets past due'!$B$26:$I$45,MATCH('Direct validations'!G377,'Financial Assets past due'!$B$26:$B$45,0),MATCH('Direct validations'!H377,'Financial Assets past due'!$B$29:$I$29,0))</f>
        <v>0</v>
      </c>
      <c r="J377" s="520">
        <f>INDEX('Financial Assets past due'!$K$26:$R$45,MATCH('Direct validations'!G377,'Financial Assets past due'!$K$26:$K$45,0),MATCH('Direct validations'!H377,'Financial Assets past due'!$K$29:$R$29,0))</f>
        <v>0</v>
      </c>
      <c r="K377" s="528" t="s">
        <v>110</v>
      </c>
      <c r="L377" s="516" t="str">
        <f>'Age analysis of past due no imp'!$C$44</f>
        <v>Total</v>
      </c>
      <c r="M377" s="516" t="str">
        <f>'Age analysis of past due no imp'!$I$26</f>
        <v>Total</v>
      </c>
      <c r="N377" s="516">
        <f>INDEX('Age analysis of past due no imp'!$B$25:$C$44,MATCH('Direct validations'!L377,'Age analysis of past due no imp'!$C$25:$C$44,0),1)</f>
        <v>15</v>
      </c>
      <c r="O377" s="516" t="str">
        <f>HLOOKUP(M377,'Age analysis of past due no imp'!$B$26:$I$28,3,FALSE)</f>
        <v>J</v>
      </c>
      <c r="P377" s="520">
        <f>INDEX('Age analysis of past due no imp'!$B$25:$I$44,MATCH('Direct validations'!N377,'Age analysis of past due no imp'!$B$25:$B$44,0),MATCH('Direct validations'!O377,'Age analysis of past due no imp'!$B$28:$I$28,0))</f>
        <v>0</v>
      </c>
      <c r="Q377" s="520">
        <f>INDEX('Age analysis of past due no imp'!$K$25:$R$44,MATCH('Direct validations'!N377,'Age analysis of past due no imp'!$K$25:$K$44,0),MATCH('Direct validations'!O377,'Age analysis of past due no imp'!$K$28:$R$28,0))</f>
        <v>0</v>
      </c>
      <c r="R377" s="517" t="str">
        <f t="shared" si="129"/>
        <v>Pass</v>
      </c>
      <c r="S377" s="529" t="str">
        <f t="shared" si="130"/>
        <v>Pass</v>
      </c>
      <c r="T377" s="517" t="s">
        <v>16</v>
      </c>
      <c r="U377" s="517">
        <f t="shared" si="131"/>
        <v>0</v>
      </c>
      <c r="V377" s="529">
        <f t="shared" si="131"/>
        <v>0</v>
      </c>
    </row>
    <row r="378" spans="4:22" ht="14.5" x14ac:dyDescent="0.35">
      <c r="D378" s="532" t="s">
        <v>109</v>
      </c>
      <c r="E378" s="517" t="str">
        <f>'Financial Assets past due'!$C$67</f>
        <v>Total</v>
      </c>
      <c r="F378" s="517" t="str">
        <f>'Financial Assets past due'!$F$49</f>
        <v>Past due but not impaired</v>
      </c>
      <c r="G378" s="519">
        <f>INDEX('Financial Assets past due'!$B$48:$C$67,MATCH('Direct validations'!E378,'Financial Assets past due'!$C$48:$C$67,0),1)</f>
        <v>15</v>
      </c>
      <c r="H378" s="519" t="str">
        <f>HLOOKUP(F378,'Financial Assets past due'!$B$49:$I$51,3,FALSE)</f>
        <v>L</v>
      </c>
      <c r="I378" s="520">
        <f>INDEX('Financial Assets past due'!$B$48:$I$67,MATCH('Direct validations'!G378,'Financial Assets past due'!$B$48:$B$67,0),MATCH('Direct validations'!H378,'Financial Assets past due'!$B$51:$I$51,0))</f>
        <v>0</v>
      </c>
      <c r="J378" s="520">
        <f>INDEX('Financial Assets past due'!$K$48:$R$67,MATCH('Direct validations'!G378,'Financial Assets past due'!$K$48:$K$67,0),MATCH('Direct validations'!H378,'Financial Assets past due'!$K$51:$R$51,0))</f>
        <v>0</v>
      </c>
      <c r="K378" s="528" t="s">
        <v>110</v>
      </c>
      <c r="L378" s="516" t="str">
        <f>'Age analysis of past due no imp'!$C$65</f>
        <v>Total</v>
      </c>
      <c r="M378" s="516" t="str">
        <f>'Age analysis of past due no imp'!$I$47</f>
        <v>Total</v>
      </c>
      <c r="N378" s="516">
        <f>INDEX('Age analysis of past due no imp'!$B$46:$C$65,MATCH('Direct validations'!L378,'Age analysis of past due no imp'!$C$46:$C$65,0),1)</f>
        <v>15</v>
      </c>
      <c r="O378" s="516" t="str">
        <f>HLOOKUP(M378,'Age analysis of past due no imp'!$B$47:$I$49,3,FALSE)</f>
        <v>O</v>
      </c>
      <c r="P378" s="520">
        <f>INDEX('Age analysis of past due no imp'!$B$46:$I$65,MATCH('Direct validations'!N378,'Age analysis of past due no imp'!$B$46:$B$65,0),MATCH('Direct validations'!O378,'Age analysis of past due no imp'!$B$49:$I$49,0))</f>
        <v>0</v>
      </c>
      <c r="Q378" s="520">
        <f>INDEX('Age analysis of past due no imp'!$K$46:$R$65,MATCH('Direct validations'!N378,'Age analysis of past due no imp'!$K$46:$K$65,0),MATCH('Direct validations'!O378,'Age analysis of past due no imp'!$K$49:$R$49,0))</f>
        <v>0</v>
      </c>
      <c r="R378" s="517" t="str">
        <f t="shared" si="129"/>
        <v>Pass</v>
      </c>
      <c r="S378" s="529" t="str">
        <f t="shared" si="130"/>
        <v>Pass</v>
      </c>
      <c r="T378" s="517" t="s">
        <v>16</v>
      </c>
      <c r="U378" s="517">
        <f t="shared" si="131"/>
        <v>0</v>
      </c>
      <c r="V378" s="529">
        <f t="shared" si="131"/>
        <v>0</v>
      </c>
    </row>
    <row r="379" spans="4:22" ht="14.5" x14ac:dyDescent="0.35">
      <c r="D379" s="532" t="s">
        <v>109</v>
      </c>
      <c r="E379" s="517" t="str">
        <f>'Financial Assets past due'!$C$89</f>
        <v>Total</v>
      </c>
      <c r="F379" s="517" t="str">
        <f>'Financial Assets past due'!$F$71</f>
        <v>Past due but not impaired</v>
      </c>
      <c r="G379" s="519">
        <f>INDEX('Financial Assets past due'!$B$70:$C$89,MATCH('Direct validations'!E379,'Financial Assets past due'!$C$70:$C$89,0),1)</f>
        <v>15</v>
      </c>
      <c r="H379" s="519" t="str">
        <f>HLOOKUP(F379,'Financial Assets past due'!$B$71:$I$73,3,FALSE)</f>
        <v>Q</v>
      </c>
      <c r="I379" s="520">
        <f>INDEX('Financial Assets past due'!$B$70:$I$89,MATCH('Direct validations'!G379,'Financial Assets past due'!$B$70:$B$89,0),MATCH('Direct validations'!H379,'Financial Assets past due'!$B$73:$I$73,0))</f>
        <v>0</v>
      </c>
      <c r="J379" s="520">
        <f>INDEX('Financial Assets past due'!$K$70:$R$89,MATCH('Direct validations'!G379,'Financial Assets past due'!$K$70:$K$89,0),MATCH('Direct validations'!H379,'Financial Assets past due'!$K$73:$R$73,0))</f>
        <v>0</v>
      </c>
      <c r="K379" s="528" t="s">
        <v>110</v>
      </c>
      <c r="L379" s="516" t="str">
        <f>'Age analysis of past due no imp'!$C$86</f>
        <v>Total</v>
      </c>
      <c r="M379" s="516" t="str">
        <f>'Age analysis of past due no imp'!$I$68</f>
        <v>Total</v>
      </c>
      <c r="N379" s="516">
        <f>INDEX('Age analysis of past due no imp'!$B$67:$C$86,MATCH('Direct validations'!L379,'Age analysis of past due no imp'!$C$67:$C$86,0),1)</f>
        <v>15</v>
      </c>
      <c r="O379" s="516" t="str">
        <f>HLOOKUP(M379,'Age analysis of past due no imp'!$B$68:$I$70,3,FALSE)</f>
        <v>T</v>
      </c>
      <c r="P379" s="520">
        <f>INDEX('Age analysis of past due no imp'!$B$67:$I$86,MATCH('Direct validations'!N379,'Age analysis of past due no imp'!$B$67:$B$86,0),MATCH('Direct validations'!O379,'Age analysis of past due no imp'!$B$70:$I$70,0))</f>
        <v>0</v>
      </c>
      <c r="Q379" s="520">
        <f>INDEX('Age analysis of past due no imp'!$K$67:$R$86,MATCH('Direct validations'!N379,'Age analysis of past due no imp'!$K$67:$K$86,0),MATCH('Direct validations'!O379,'Age analysis of past due no imp'!$K$70:$R$70,0))</f>
        <v>0</v>
      </c>
      <c r="R379" s="517" t="str">
        <f t="shared" si="129"/>
        <v>Pass</v>
      </c>
      <c r="S379" s="529" t="str">
        <f t="shared" si="130"/>
        <v>Pass</v>
      </c>
      <c r="T379" s="517" t="s">
        <v>16</v>
      </c>
      <c r="U379" s="517">
        <f t="shared" si="131"/>
        <v>0</v>
      </c>
      <c r="V379" s="529">
        <f t="shared" si="131"/>
        <v>0</v>
      </c>
    </row>
    <row r="380" spans="4:22" ht="14.5" x14ac:dyDescent="0.35">
      <c r="D380" s="532" t="s">
        <v>109</v>
      </c>
      <c r="E380" s="517" t="str">
        <f>'Financial Assets past due'!$C$111</f>
        <v>Total</v>
      </c>
      <c r="F380" s="517" t="str">
        <f>'Financial Assets past due'!$F$93</f>
        <v>Past due but not impaired</v>
      </c>
      <c r="G380" s="519">
        <f>INDEX('Financial Assets past due'!$B$92:$C$111,MATCH('Direct validations'!E380,'Financial Assets past due'!$C$92:$C$111,0),1)</f>
        <v>15</v>
      </c>
      <c r="H380" s="519" t="str">
        <f>HLOOKUP(F380,'Financial Assets past due'!$B$93:$I$95,3,FALSE)</f>
        <v>V</v>
      </c>
      <c r="I380" s="520">
        <f>INDEX('Financial Assets past due'!$B$92:$I$111,MATCH('Direct validations'!G380,'Financial Assets past due'!$B$92:$B$111,0),MATCH('Direct validations'!H380,'Financial Assets past due'!$B$95:$I$95,0))</f>
        <v>0</v>
      </c>
      <c r="J380" s="520">
        <f>INDEX('Financial Assets past due'!$K$92:$R$111,MATCH('Direct validations'!G380,'Financial Assets past due'!$K$92:$K$111,0),MATCH('Direct validations'!H380,'Financial Assets past due'!$K$95:$R$95,0))</f>
        <v>0</v>
      </c>
      <c r="K380" s="528" t="s">
        <v>110</v>
      </c>
      <c r="L380" s="516" t="str">
        <f>'Age analysis of past due no imp'!$C$107</f>
        <v>Total</v>
      </c>
      <c r="M380" s="516" t="str">
        <f>'Age analysis of past due no imp'!$I$89</f>
        <v>Total</v>
      </c>
      <c r="N380" s="516">
        <f>INDEX('Age analysis of past due no imp'!$B$88:$C$107,MATCH('Direct validations'!L380,'Age analysis of past due no imp'!$C$88:$C$107,0),1)</f>
        <v>15</v>
      </c>
      <c r="O380" s="516" t="str">
        <f>HLOOKUP(M380,'Age analysis of past due no imp'!$B$89:$I$91,3,FALSE)</f>
        <v>Y</v>
      </c>
      <c r="P380" s="520">
        <f>INDEX('Age analysis of past due no imp'!$B$88:$I$107,MATCH('Direct validations'!N380,'Age analysis of past due no imp'!$B$88:$B$107,0),MATCH('Direct validations'!O380,'Age analysis of past due no imp'!$B$91:$I$91,0))</f>
        <v>0</v>
      </c>
      <c r="Q380" s="520">
        <f>INDEX('Age analysis of past due no imp'!$K$88:$R$107,MATCH('Direct validations'!N380,'Age analysis of past due no imp'!$K$88:$K$107,0),MATCH('Direct validations'!O380,'Age analysis of past due no imp'!$K$91:$R$91,0))</f>
        <v>0</v>
      </c>
      <c r="R380" s="517" t="str">
        <f t="shared" si="129"/>
        <v>Pass</v>
      </c>
      <c r="S380" s="529" t="str">
        <f t="shared" si="130"/>
        <v>Pass</v>
      </c>
      <c r="T380" s="517" t="s">
        <v>16</v>
      </c>
      <c r="U380" s="517">
        <f t="shared" si="131"/>
        <v>0</v>
      </c>
      <c r="V380" s="529">
        <f t="shared" si="131"/>
        <v>0</v>
      </c>
    </row>
    <row r="381" spans="4:22" ht="14.5" x14ac:dyDescent="0.35">
      <c r="D381" s="532" t="s">
        <v>109</v>
      </c>
      <c r="E381" s="517" t="str">
        <f>'Financial Assets past due'!$C$133</f>
        <v>Total</v>
      </c>
      <c r="F381" s="517" t="str">
        <f>'Financial Assets past due'!$F$115</f>
        <v>Past due but not impaired</v>
      </c>
      <c r="G381" s="519">
        <f>INDEX('Financial Assets past due'!$B$114:$C$133,MATCH('Direct validations'!E381,'Financial Assets past due'!$C$114:$C$133,0),1)</f>
        <v>15</v>
      </c>
      <c r="H381" s="519" t="str">
        <f>HLOOKUP(F381,'Financial Assets past due'!$B$115:$I$117,3,FALSE)</f>
        <v>AA</v>
      </c>
      <c r="I381" s="520">
        <f>INDEX('Financial Assets past due'!$B$114:$I$133,MATCH('Direct validations'!G381,'Financial Assets past due'!$B$114:$B$133,0),MATCH('Direct validations'!H381,'Financial Assets past due'!$B$117:$I$117,0))</f>
        <v>0</v>
      </c>
      <c r="J381" s="520">
        <f>INDEX('Financial Assets past due'!$K$114:$R$133,MATCH('Direct validations'!G381,'Financial Assets past due'!$K$114:$K$133,0),MATCH('Direct validations'!H381,'Financial Assets past due'!$K$117:$R$117,0))</f>
        <v>0</v>
      </c>
      <c r="K381" s="528" t="s">
        <v>110</v>
      </c>
      <c r="L381" s="516" t="str">
        <f>'Age analysis of past due no imp'!$C$128</f>
        <v>Total</v>
      </c>
      <c r="M381" s="516" t="str">
        <f>'Age analysis of past due no imp'!$I$110</f>
        <v>Total</v>
      </c>
      <c r="N381" s="516">
        <f>INDEX('Age analysis of past due no imp'!$B$109:$C$128,MATCH('Direct validations'!L381,'Age analysis of past due no imp'!$C$109:$C$128,0),1)</f>
        <v>15</v>
      </c>
      <c r="O381" s="516" t="str">
        <f>HLOOKUP(M381,'Age analysis of past due no imp'!$B$110:$I$112,3,FALSE)</f>
        <v>AD</v>
      </c>
      <c r="P381" s="520">
        <f>INDEX('Age analysis of past due no imp'!$B$109:$I$128,MATCH('Direct validations'!N381,'Age analysis of past due no imp'!$B$109:$B$128,0),MATCH('Direct validations'!O381,'Age analysis of past due no imp'!$B$112:$I$112,0))</f>
        <v>0</v>
      </c>
      <c r="Q381" s="520">
        <f>INDEX('Age analysis of past due no imp'!$K$109:$R$128,MATCH('Direct validations'!N381,'Age analysis of past due no imp'!$K$109:$K$128,0),MATCH('Direct validations'!O381,'Age analysis of past due no imp'!$K$112:$R$112,0))</f>
        <v>0</v>
      </c>
      <c r="R381" s="517" t="str">
        <f t="shared" si="129"/>
        <v>Pass</v>
      </c>
      <c r="S381" s="529" t="str">
        <f t="shared" si="130"/>
        <v>Pass</v>
      </c>
      <c r="T381" s="517" t="s">
        <v>16</v>
      </c>
      <c r="U381" s="517">
        <f t="shared" si="131"/>
        <v>0</v>
      </c>
      <c r="V381" s="529">
        <f t="shared" si="131"/>
        <v>0</v>
      </c>
    </row>
    <row r="382" spans="4:22" ht="14.5" x14ac:dyDescent="0.35">
      <c r="D382" s="532" t="s">
        <v>109</v>
      </c>
      <c r="E382" s="517" t="str">
        <f>'Financial Assets past due'!$C$155</f>
        <v>Total</v>
      </c>
      <c r="F382" s="517" t="str">
        <f>'Financial Assets past due'!$F$137</f>
        <v>Past due but not impaired</v>
      </c>
      <c r="G382" s="519">
        <f>INDEX('Financial Assets past due'!$B$136:$C$155,MATCH('Direct validations'!E382,'Financial Assets past due'!$C$136:$C$155,0),1)</f>
        <v>15</v>
      </c>
      <c r="H382" s="519" t="str">
        <f>HLOOKUP(F382,'Financial Assets past due'!$B$137:$I$139,3,FALSE)</f>
        <v>AF</v>
      </c>
      <c r="I382" s="520">
        <f>INDEX('Financial Assets past due'!$B$136:$I$155,MATCH('Direct validations'!G382,'Financial Assets past due'!$B$136:$B$155,0),MATCH('Direct validations'!H382,'Financial Assets past due'!$B$139:$I$139,0))</f>
        <v>0</v>
      </c>
      <c r="J382" s="520">
        <f>INDEX('Financial Assets past due'!$K$136:$R$155,MATCH('Direct validations'!G382,'Financial Assets past due'!$K$136:$K$155,0),MATCH('Direct validations'!H382,'Financial Assets past due'!$K$139:$R$139,0))</f>
        <v>0</v>
      </c>
      <c r="K382" s="528" t="s">
        <v>110</v>
      </c>
      <c r="L382" s="516" t="str">
        <f>'Age analysis of past due no imp'!$C$149</f>
        <v>Total</v>
      </c>
      <c r="M382" s="516" t="str">
        <f>'Age analysis of past due no imp'!$I$131</f>
        <v>Total</v>
      </c>
      <c r="N382" s="516">
        <f>INDEX('Age analysis of past due no imp'!$B$130:$C$149,MATCH('Direct validations'!L382,'Age analysis of past due no imp'!$C$130:$C$149,0),1)</f>
        <v>15</v>
      </c>
      <c r="O382" s="516" t="str">
        <f>HLOOKUP(M382,'Age analysis of past due no imp'!$B$131:$I$133,3,FALSE)</f>
        <v>AI</v>
      </c>
      <c r="P382" s="520">
        <f>INDEX('Age analysis of past due no imp'!$B$130:$I$149,MATCH('Direct validations'!N382,'Age analysis of past due no imp'!$B$130:$B$149,0),MATCH('Direct validations'!O382,'Age analysis of past due no imp'!$B$133:$I$133,0))</f>
        <v>0</v>
      </c>
      <c r="Q382" s="520">
        <f>INDEX('Age analysis of past due no imp'!$K$130:$R$149,MATCH('Direct validations'!N382,'Age analysis of past due no imp'!$K$130:$K$149,0),MATCH('Direct validations'!O382,'Age analysis of past due no imp'!$K$133:$R$133,0))</f>
        <v>0</v>
      </c>
      <c r="R382" s="517" t="str">
        <f t="shared" si="129"/>
        <v>Pass</v>
      </c>
      <c r="S382" s="529" t="str">
        <f t="shared" si="130"/>
        <v>Pass</v>
      </c>
      <c r="T382" s="517" t="s">
        <v>16</v>
      </c>
      <c r="U382" s="517">
        <f t="shared" si="131"/>
        <v>0</v>
      </c>
      <c r="V382" s="529">
        <f t="shared" si="131"/>
        <v>0</v>
      </c>
    </row>
    <row r="383" spans="4:22" ht="14.5" x14ac:dyDescent="0.35">
      <c r="D383" s="532" t="s">
        <v>109</v>
      </c>
      <c r="E383" s="517" t="str">
        <f>'Financial Assets past due'!$C$177</f>
        <v>Total</v>
      </c>
      <c r="F383" s="517" t="str">
        <f>'Financial Assets past due'!$F$159</f>
        <v>Past due but not impaired</v>
      </c>
      <c r="G383" s="519">
        <f>INDEX('Financial Assets past due'!$B$158:$C$177,MATCH('Direct validations'!E383,'Financial Assets past due'!$C$158:$C$177,0),1)</f>
        <v>15</v>
      </c>
      <c r="H383" s="519" t="str">
        <f>HLOOKUP(F383,'Financial Assets past due'!$B$159:$I$161,3,FALSE)</f>
        <v>AK</v>
      </c>
      <c r="I383" s="520">
        <f>INDEX('Financial Assets past due'!$B$158:$I$177,MATCH('Direct validations'!G383,'Financial Assets past due'!$B$158:$B$177,0),MATCH('Direct validations'!H383,'Financial Assets past due'!$B$161:$I$161,0))</f>
        <v>0</v>
      </c>
      <c r="J383" s="520">
        <f>INDEX('Financial Assets past due'!$K$158:$R$177,MATCH('Direct validations'!G383,'Financial Assets past due'!$K$158:$K$177,0),MATCH('Direct validations'!H383,'Financial Assets past due'!$K$161:$R$161,0))</f>
        <v>0</v>
      </c>
      <c r="K383" s="528" t="s">
        <v>110</v>
      </c>
      <c r="L383" s="516" t="str">
        <f>'Age analysis of past due no imp'!$C$170</f>
        <v>Total</v>
      </c>
      <c r="M383" s="516" t="str">
        <f>'Age analysis of past due no imp'!$I$152</f>
        <v>Total</v>
      </c>
      <c r="N383" s="516">
        <f>INDEX('Age analysis of past due no imp'!$B$151:$C$170,MATCH('Direct validations'!L383,'Age analysis of past due no imp'!$C$151:$C$170,0),1)</f>
        <v>15</v>
      </c>
      <c r="O383" s="516" t="str">
        <f>HLOOKUP(M383,'Age analysis of past due no imp'!$B$152:$I$154,3,FALSE)</f>
        <v>AN</v>
      </c>
      <c r="P383" s="520">
        <f>INDEX('Age analysis of past due no imp'!$B$151:$I$170,MATCH('Direct validations'!N383,'Age analysis of past due no imp'!$B$151:$B$170,0),MATCH('Direct validations'!O383,'Age analysis of past due no imp'!$B$154:$I$154,0))</f>
        <v>0</v>
      </c>
      <c r="Q383" s="520">
        <f>INDEX('Age analysis of past due no imp'!$K$151:$R$170,MATCH('Direct validations'!N383,'Age analysis of past due no imp'!$K$151:$K$170,0),MATCH('Direct validations'!O383,'Age analysis of past due no imp'!$K$154:$R$154,0))</f>
        <v>0</v>
      </c>
      <c r="R383" s="517" t="str">
        <f t="shared" si="129"/>
        <v>Pass</v>
      </c>
      <c r="S383" s="529" t="str">
        <f t="shared" si="130"/>
        <v>Pass</v>
      </c>
      <c r="T383" s="517" t="s">
        <v>16</v>
      </c>
      <c r="U383" s="517">
        <f t="shared" si="131"/>
        <v>0</v>
      </c>
      <c r="V383" s="529">
        <f t="shared" si="131"/>
        <v>0</v>
      </c>
    </row>
    <row r="384" spans="4:22" x14ac:dyDescent="0.3">
      <c r="D384" s="525"/>
      <c r="I384" s="520"/>
      <c r="J384" s="520"/>
      <c r="P384" s="520"/>
      <c r="Q384" s="520"/>
      <c r="R384" s="517"/>
      <c r="S384" s="529"/>
      <c r="U384" s="517"/>
      <c r="V384" s="529"/>
    </row>
    <row r="385" spans="4:22" ht="14.5" x14ac:dyDescent="0.35">
      <c r="D385" s="527" t="s">
        <v>108</v>
      </c>
      <c r="E385" s="517" t="str">
        <f>'Balance Sheet'!$C$30</f>
        <v>Total assets</v>
      </c>
      <c r="F385" s="517" t="str">
        <f>'Balance Sheet'!$E$37</f>
        <v>2024 UY</v>
      </c>
      <c r="G385" s="519">
        <f>INDEX('Balance Sheet'!$B$6:$L$30,MATCH('Direct validations'!E385,'Balance Sheet'!$C$6:$C$30,0),1)</f>
        <v>16</v>
      </c>
      <c r="H385" s="519" t="str">
        <f>HLOOKUP(F385,'Balance Sheet'!$B$7:$L$8,2,FALSE)</f>
        <v>A</v>
      </c>
      <c r="I385" s="520">
        <f>INDEX('Balance Sheet'!$B$6:$L$30,MATCH('Direct validations'!G385,'Balance Sheet'!$B$6:$B$30,0),MATCH('Direct validations'!H385,'Balance Sheet'!$B$8:$L$8,0))</f>
        <v>0</v>
      </c>
      <c r="J385" s="520">
        <f>INDEX('Balance Sheet'!$B$68:$L$92,MATCH('Direct validations'!G385,'Balance Sheet'!$B$68:$B$92,0),MATCH('Direct validations'!H385,'Balance Sheet'!$B$70:$L$70,0))</f>
        <v>0</v>
      </c>
      <c r="K385" s="528" t="s">
        <v>2</v>
      </c>
      <c r="L385" s="516" t="str">
        <f>'Currency risk'!$C$12</f>
        <v>Total assets</v>
      </c>
      <c r="M385" s="516" t="str">
        <f>'Currency risk'!$L$5</f>
        <v>Total</v>
      </c>
      <c r="N385" s="516">
        <f>INDEX('Currency risk'!$B$4:$C$19,MATCH('Direct validations'!L385,'Currency risk'!$C$4:$C$19,0),1)</f>
        <v>6</v>
      </c>
      <c r="O385" s="516" t="str">
        <f>HLOOKUP(M385,'Currency risk'!$B$5:$L$6,2,FALSE)</f>
        <v>H</v>
      </c>
      <c r="P385" s="520">
        <f>INDEX('Currency risk'!$B$4:$L$19,MATCH('Direct validations'!N385,'Currency risk'!$B$4:$B$19,0),MATCH('Direct validations'!O385,'Currency risk'!$B$6:$L$6,0))</f>
        <v>0</v>
      </c>
      <c r="Q385" s="520">
        <f>INDEX('Currency risk'!$N$4:$X$19,MATCH('Direct validations'!N385,'Currency risk'!$N$4:$N$19,0),MATCH('Direct validations'!O385,'Currency risk'!$N$6:$X$6,0))</f>
        <v>0</v>
      </c>
      <c r="R385" s="517" t="str">
        <f t="shared" ref="R385:R392" si="132">IF($T385="No",IF(I385=P385,"Pass","Fail"),IF(I385+P385=0,"Pass","Fail"))</f>
        <v>Pass</v>
      </c>
      <c r="S385" s="529" t="str">
        <f t="shared" ref="S385:S392" si="133">IF($T385="No",IF(J385=Q385,"Pass","Fail"),IF(J385+Q385=0,"Pass","Fail"))</f>
        <v>Pass</v>
      </c>
      <c r="T385" s="517" t="s">
        <v>16</v>
      </c>
      <c r="U385" s="517">
        <f t="shared" ref="U385:V392" si="134">IF(R385="Pass",0,1)</f>
        <v>0</v>
      </c>
      <c r="V385" s="529">
        <f t="shared" si="134"/>
        <v>0</v>
      </c>
    </row>
    <row r="386" spans="4:22" ht="14.5" x14ac:dyDescent="0.35">
      <c r="D386" s="527" t="s">
        <v>108</v>
      </c>
      <c r="E386" s="517" t="str">
        <f>'Balance Sheet'!$C$30</f>
        <v>Total assets</v>
      </c>
      <c r="F386" s="517" t="str">
        <f>'Balance Sheet'!$F$37</f>
        <v>2023 UY</v>
      </c>
      <c r="G386" s="519">
        <f>INDEX('Balance Sheet'!$B$6:$L$30,MATCH('Direct validations'!E386,'Balance Sheet'!$C$6:$C$30,0),1)</f>
        <v>16</v>
      </c>
      <c r="H386" s="519" t="str">
        <f>HLOOKUP(F386,'Balance Sheet'!$B$7:$L$8,2,FALSE)</f>
        <v>B</v>
      </c>
      <c r="I386" s="520">
        <f>INDEX('Balance Sheet'!$B$6:$L$30,MATCH('Direct validations'!G386,'Balance Sheet'!$B$6:$B$30,0),MATCH('Direct validations'!H386,'Balance Sheet'!$B$8:$L$8,0))</f>
        <v>0</v>
      </c>
      <c r="J386" s="520">
        <f>INDEX('Balance Sheet'!$B$68:$L$92,MATCH('Direct validations'!G386,'Balance Sheet'!$B$68:$B$92,0),MATCH('Direct validations'!H386,'Balance Sheet'!$B$70:$L$70,0))</f>
        <v>0</v>
      </c>
      <c r="K386" s="528" t="s">
        <v>2</v>
      </c>
      <c r="L386" s="516" t="str">
        <f>'Currency risk'!$C$29</f>
        <v>Total assets</v>
      </c>
      <c r="M386" s="516" t="str">
        <f>'Currency risk'!$L$22</f>
        <v>Total</v>
      </c>
      <c r="N386" s="516">
        <f>INDEX('Currency risk'!$B$21:$C$36,MATCH('Direct validations'!L386,'Currency risk'!$C$21:$C$36,0),1)</f>
        <v>6</v>
      </c>
      <c r="O386" s="516" t="str">
        <f>HLOOKUP(M386,'Currency risk'!$B$22:$L$23,2,FALSE)</f>
        <v>P</v>
      </c>
      <c r="P386" s="520">
        <f>INDEX('Currency risk'!$B$21:$L$36,MATCH('Direct validations'!N386,'Currency risk'!$B$21:$B$36,0),MATCH('Direct validations'!O386,'Currency risk'!$B$23:$L$23,0))</f>
        <v>0</v>
      </c>
      <c r="Q386" s="520">
        <f>INDEX('Currency risk'!$N$21:$X$36,MATCH('Direct validations'!N386,'Currency risk'!$N$21:$N$36,0),MATCH('Direct validations'!O386,'Currency risk'!$N$23:$X$23,0))</f>
        <v>0</v>
      </c>
      <c r="R386" s="517" t="str">
        <f t="shared" si="132"/>
        <v>Pass</v>
      </c>
      <c r="S386" s="529" t="str">
        <f t="shared" si="133"/>
        <v>Pass</v>
      </c>
      <c r="T386" s="517" t="s">
        <v>16</v>
      </c>
      <c r="U386" s="517">
        <f t="shared" si="134"/>
        <v>0</v>
      </c>
      <c r="V386" s="529">
        <f t="shared" si="134"/>
        <v>0</v>
      </c>
    </row>
    <row r="387" spans="4:22" ht="14.5" x14ac:dyDescent="0.35">
      <c r="D387" s="527" t="s">
        <v>108</v>
      </c>
      <c r="E387" s="517" t="str">
        <f>'Balance Sheet'!$C$30</f>
        <v>Total assets</v>
      </c>
      <c r="F387" s="517" t="str">
        <f>'Balance Sheet'!$G$37</f>
        <v>2022 UY</v>
      </c>
      <c r="G387" s="519">
        <f>INDEX('Balance Sheet'!$B$6:$L$30,MATCH('Direct validations'!E387,'Balance Sheet'!$C$6:$C$30,0),1)</f>
        <v>16</v>
      </c>
      <c r="H387" s="519" t="str">
        <f>HLOOKUP(F387,'Balance Sheet'!$B$7:$L$8,2,FALSE)</f>
        <v>C</v>
      </c>
      <c r="I387" s="520">
        <f>INDEX('Balance Sheet'!$B$6:$L$30,MATCH('Direct validations'!G387,'Balance Sheet'!$B$6:$B$30,0),MATCH('Direct validations'!H387,'Balance Sheet'!$B$8:$L$8,0))</f>
        <v>0</v>
      </c>
      <c r="J387" s="520">
        <f>INDEX('Balance Sheet'!$B$68:$L$92,MATCH('Direct validations'!G387,'Balance Sheet'!$B$68:$B$92,0),MATCH('Direct validations'!H387,'Balance Sheet'!$B$70:$L$70,0))</f>
        <v>0</v>
      </c>
      <c r="K387" s="528" t="s">
        <v>2</v>
      </c>
      <c r="L387" s="516" t="str">
        <f>'Currency risk'!$C$46</f>
        <v>Total assets</v>
      </c>
      <c r="M387" s="516" t="str">
        <f>'Currency risk'!$L$39</f>
        <v>Total</v>
      </c>
      <c r="N387" s="516">
        <f>INDEX('Currency risk'!$B$38:$C$53,MATCH('Direct validations'!L387,'Currency risk'!$C$38:$C$53,0),1)</f>
        <v>6</v>
      </c>
      <c r="O387" s="516" t="str">
        <f>HLOOKUP(M387,'Currency risk'!$B$39:$L$40,2,FALSE)</f>
        <v>X</v>
      </c>
      <c r="P387" s="520">
        <f>INDEX('Currency risk'!$B$38:$L$53,MATCH('Direct validations'!N387,'Currency risk'!$B$38:$B$53,0),MATCH('Direct validations'!O387,'Currency risk'!$B$40:$L$40,0))</f>
        <v>0</v>
      </c>
      <c r="Q387" s="520">
        <f>INDEX('Currency risk'!$N$38:$X$53,MATCH('Direct validations'!N387,'Currency risk'!$N$38:$N$53,0),MATCH('Direct validations'!O387,'Currency risk'!$N$40:$X$40,0))</f>
        <v>0</v>
      </c>
      <c r="R387" s="517" t="str">
        <f t="shared" si="132"/>
        <v>Pass</v>
      </c>
      <c r="S387" s="529" t="str">
        <f t="shared" si="133"/>
        <v>Pass</v>
      </c>
      <c r="T387" s="517" t="s">
        <v>16</v>
      </c>
      <c r="U387" s="517">
        <f t="shared" si="134"/>
        <v>0</v>
      </c>
      <c r="V387" s="529">
        <f t="shared" si="134"/>
        <v>0</v>
      </c>
    </row>
    <row r="388" spans="4:22" ht="14.5" x14ac:dyDescent="0.35">
      <c r="D388" s="527" t="s">
        <v>108</v>
      </c>
      <c r="E388" s="517" t="str">
        <f>'Balance Sheet'!$C$30</f>
        <v>Total assets</v>
      </c>
      <c r="F388" s="517" t="str">
        <f>'Balance Sheet'!$H$37</f>
        <v>2021 UY</v>
      </c>
      <c r="G388" s="519">
        <f>INDEX('Balance Sheet'!$B$6:$L$30,MATCH('Direct validations'!E388,'Balance Sheet'!$C$6:$C$30,0),1)</f>
        <v>16</v>
      </c>
      <c r="H388" s="519" t="str">
        <f>HLOOKUP(F388,'Balance Sheet'!$B$7:$L$8,2,FALSE)</f>
        <v>D</v>
      </c>
      <c r="I388" s="520">
        <f>INDEX('Balance Sheet'!$B$6:$L$30,MATCH('Direct validations'!G388,'Balance Sheet'!$B$6:$B$30,0),MATCH('Direct validations'!H388,'Balance Sheet'!$B$8:$L$8,0))</f>
        <v>0</v>
      </c>
      <c r="J388" s="520">
        <f>INDEX('Balance Sheet'!$B$68:$L$92,MATCH('Direct validations'!G388,'Balance Sheet'!$B$68:$B$92,0),MATCH('Direct validations'!H388,'Balance Sheet'!$B$70:$L$70,0))</f>
        <v>0</v>
      </c>
      <c r="K388" s="528" t="s">
        <v>2</v>
      </c>
      <c r="L388" s="516" t="str">
        <f>'Currency risk'!$C$63</f>
        <v>Total assets</v>
      </c>
      <c r="M388" s="516" t="str">
        <f>'Currency risk'!$L$56</f>
        <v>Total</v>
      </c>
      <c r="N388" s="516">
        <f>INDEX('Currency risk'!$B$55:$C$70,MATCH('Direct validations'!L388,'Currency risk'!$C$55:$C$70,0),1)</f>
        <v>6</v>
      </c>
      <c r="O388" s="516" t="str">
        <f>HLOOKUP(M388,'Currency risk'!$B$56:$L$57,2,FALSE)</f>
        <v>AF</v>
      </c>
      <c r="P388" s="520">
        <f>INDEX('Currency risk'!$B$55:$L$70,MATCH('Direct validations'!N388,'Currency risk'!$B$55:$B$70,0),MATCH('Direct validations'!O388,'Currency risk'!$B$57:$L$57,0))</f>
        <v>0</v>
      </c>
      <c r="Q388" s="520">
        <f>INDEX('Currency risk'!$N$55:$X$70,MATCH('Direct validations'!N388,'Currency risk'!$N$55:$N$70,0),MATCH('Direct validations'!O388,'Currency risk'!$N$57:$X$57,0))</f>
        <v>0</v>
      </c>
      <c r="R388" s="517" t="str">
        <f t="shared" si="132"/>
        <v>Pass</v>
      </c>
      <c r="S388" s="529" t="str">
        <f t="shared" si="133"/>
        <v>Pass</v>
      </c>
      <c r="T388" s="517" t="s">
        <v>16</v>
      </c>
      <c r="U388" s="517">
        <f t="shared" si="134"/>
        <v>0</v>
      </c>
      <c r="V388" s="529">
        <f t="shared" si="134"/>
        <v>0</v>
      </c>
    </row>
    <row r="389" spans="4:22" ht="14.5" x14ac:dyDescent="0.35">
      <c r="D389" s="527" t="s">
        <v>108</v>
      </c>
      <c r="E389" s="517" t="str">
        <f>'Balance Sheet'!$C$30</f>
        <v>Total assets</v>
      </c>
      <c r="F389" s="517" t="str">
        <f>'Balance Sheet'!$I$37</f>
        <v>2020 UY</v>
      </c>
      <c r="G389" s="519">
        <f>INDEX('Balance Sheet'!$B$6:$L$30,MATCH('Direct validations'!E389,'Balance Sheet'!$C$6:$C$30,0),1)</f>
        <v>16</v>
      </c>
      <c r="H389" s="519" t="str">
        <f>HLOOKUP(F389,'Balance Sheet'!$B$7:$L$8,2,FALSE)</f>
        <v>E</v>
      </c>
      <c r="I389" s="520">
        <f>INDEX('Balance Sheet'!$B$6:$L$30,MATCH('Direct validations'!G389,'Balance Sheet'!$B$6:$B$30,0),MATCH('Direct validations'!H389,'Balance Sheet'!$B$8:$L$8,0))</f>
        <v>0</v>
      </c>
      <c r="J389" s="520">
        <f>INDEX('Balance Sheet'!$B$68:$L$92,MATCH('Direct validations'!G389,'Balance Sheet'!$B$68:$B$92,0),MATCH('Direct validations'!H389,'Balance Sheet'!$B$70:$L$70,0))</f>
        <v>0</v>
      </c>
      <c r="K389" s="528" t="s">
        <v>2</v>
      </c>
      <c r="L389" s="516" t="str">
        <f>'Currency risk'!$C$80</f>
        <v>Total assets</v>
      </c>
      <c r="M389" s="516" t="str">
        <f>'Currency risk'!$L$73</f>
        <v>Total</v>
      </c>
      <c r="N389" s="516">
        <f>INDEX('Currency risk'!$B$72:$C$87,MATCH('Direct validations'!L389,'Currency risk'!$C$72:$C$87,0),1)</f>
        <v>6</v>
      </c>
      <c r="O389" s="516" t="str">
        <f>HLOOKUP(M389,'Currency risk'!$B$73:$L$74,2,FALSE)</f>
        <v>AN</v>
      </c>
      <c r="P389" s="520">
        <f>INDEX('Currency risk'!$B$72:$L$87,MATCH('Direct validations'!N389,'Currency risk'!$B$72:$B$87,0),MATCH('Direct validations'!O389,'Currency risk'!$B$74:$L$74,0))</f>
        <v>0</v>
      </c>
      <c r="Q389" s="520">
        <f>INDEX('Currency risk'!$N$72:$X$87,MATCH('Direct validations'!N389,'Currency risk'!$N$72:$N$87,0),MATCH('Direct validations'!O389,'Currency risk'!$N$74:$X$74,0))</f>
        <v>0</v>
      </c>
      <c r="R389" s="517" t="str">
        <f t="shared" si="132"/>
        <v>Pass</v>
      </c>
      <c r="S389" s="529" t="str">
        <f t="shared" si="133"/>
        <v>Pass</v>
      </c>
      <c r="T389" s="517" t="s">
        <v>16</v>
      </c>
      <c r="U389" s="517">
        <f t="shared" si="134"/>
        <v>0</v>
      </c>
      <c r="V389" s="529">
        <f t="shared" si="134"/>
        <v>0</v>
      </c>
    </row>
    <row r="390" spans="4:22" ht="14.5" x14ac:dyDescent="0.35">
      <c r="D390" s="527" t="s">
        <v>108</v>
      </c>
      <c r="E390" s="517" t="str">
        <f>'Balance Sheet'!$C$30</f>
        <v>Total assets</v>
      </c>
      <c r="F390" s="517" t="str">
        <f>'Balance Sheet'!$J$37</f>
        <v>2019 UY</v>
      </c>
      <c r="G390" s="519">
        <f>INDEX('Balance Sheet'!$B$6:$L$30,MATCH('Direct validations'!E390,'Balance Sheet'!$C$6:$C$30,0),1)</f>
        <v>16</v>
      </c>
      <c r="H390" s="519" t="str">
        <f>HLOOKUP(F390,'Balance Sheet'!$B$7:$L$8,2,FALSE)</f>
        <v>F</v>
      </c>
      <c r="I390" s="520">
        <f>INDEX('Balance Sheet'!$B$6:$L$30,MATCH('Direct validations'!G390,'Balance Sheet'!$B$6:$B$30,0),MATCH('Direct validations'!H390,'Balance Sheet'!$B$8:$L$8,0))</f>
        <v>0</v>
      </c>
      <c r="J390" s="520">
        <f>INDEX('Balance Sheet'!$B$68:$L$92,MATCH('Direct validations'!G390,'Balance Sheet'!$B$68:$B$92,0),MATCH('Direct validations'!H390,'Balance Sheet'!$B$70:$L$70,0))</f>
        <v>0</v>
      </c>
      <c r="K390" s="528" t="s">
        <v>2</v>
      </c>
      <c r="L390" s="516" t="str">
        <f>'Currency risk'!$C$97</f>
        <v>Total assets</v>
      </c>
      <c r="M390" s="516" t="str">
        <f>'Currency risk'!$L$90</f>
        <v>Total</v>
      </c>
      <c r="N390" s="516">
        <f>INDEX('Currency risk'!$B$89:$C$104,MATCH('Direct validations'!L390,'Currency risk'!$C$89:$C$104,0),1)</f>
        <v>6</v>
      </c>
      <c r="O390" s="516" t="str">
        <f>HLOOKUP(M390,'Currency risk'!$B$90:$L$91,2,FALSE)</f>
        <v>AV</v>
      </c>
      <c r="P390" s="520">
        <f>INDEX('Currency risk'!$B$89:$L$104,MATCH('Direct validations'!N390,'Currency risk'!$B$89:$B$104,0),MATCH('Direct validations'!O390,'Currency risk'!$B$91:$L$91,0))</f>
        <v>0</v>
      </c>
      <c r="Q390" s="520">
        <f>INDEX('Currency risk'!$N$89:$X$104,MATCH('Direct validations'!N390,'Currency risk'!$N$89:$N$104,0),MATCH('Direct validations'!O390,'Currency risk'!$N$91:$X$91,0))</f>
        <v>0</v>
      </c>
      <c r="R390" s="517" t="str">
        <f t="shared" si="132"/>
        <v>Pass</v>
      </c>
      <c r="S390" s="529" t="str">
        <f t="shared" si="133"/>
        <v>Pass</v>
      </c>
      <c r="T390" s="517" t="s">
        <v>16</v>
      </c>
      <c r="U390" s="517">
        <f t="shared" si="134"/>
        <v>0</v>
      </c>
      <c r="V390" s="529">
        <f t="shared" si="134"/>
        <v>0</v>
      </c>
    </row>
    <row r="391" spans="4:22" ht="14.5" x14ac:dyDescent="0.35">
      <c r="D391" s="527" t="s">
        <v>108</v>
      </c>
      <c r="E391" s="517" t="str">
        <f>'Balance Sheet'!$C$30</f>
        <v>Total assets</v>
      </c>
      <c r="F391" s="517" t="str">
        <f>'Balance Sheet'!$K$37</f>
        <v>2018 UY</v>
      </c>
      <c r="G391" s="519">
        <f>INDEX('Balance Sheet'!$B$6:$L$30,MATCH('Direct validations'!E391,'Balance Sheet'!$C$6:$C$30,0),1)</f>
        <v>16</v>
      </c>
      <c r="H391" s="519" t="str">
        <f>HLOOKUP(F391,'Balance Sheet'!$B$7:$L$8,2,FALSE)</f>
        <v>G</v>
      </c>
      <c r="I391" s="520">
        <f>INDEX('Balance Sheet'!$B$6:$L$30,MATCH('Direct validations'!G391,'Balance Sheet'!$B$6:$B$30,0),MATCH('Direct validations'!H391,'Balance Sheet'!$B$8:$L$8,0))</f>
        <v>0</v>
      </c>
      <c r="J391" s="520">
        <f>INDEX('Balance Sheet'!$B$68:$L$92,MATCH('Direct validations'!G391,'Balance Sheet'!$B$68:$B$92,0),MATCH('Direct validations'!H391,'Balance Sheet'!$B$70:$L$70,0))</f>
        <v>0</v>
      </c>
      <c r="K391" s="528" t="s">
        <v>2</v>
      </c>
      <c r="L391" s="516" t="str">
        <f>'Currency risk'!$C$114</f>
        <v>Total assets</v>
      </c>
      <c r="M391" s="516" t="str">
        <f>'Currency risk'!$L$107</f>
        <v>Total</v>
      </c>
      <c r="N391" s="516">
        <f>INDEX('Currency risk'!$B$106:$C$121,MATCH('Direct validations'!L391,'Currency risk'!$C$106:$C$121,0),1)</f>
        <v>6</v>
      </c>
      <c r="O391" s="516" t="str">
        <f>HLOOKUP(M391,'Currency risk'!$B$107:$L$108,2,FALSE)</f>
        <v>BD</v>
      </c>
      <c r="P391" s="520">
        <f>INDEX('Currency risk'!$B$106:$L$121,MATCH('Direct validations'!N391,'Currency risk'!$B$106:$B$121,0),MATCH('Direct validations'!O391,'Currency risk'!$B$108:$L$108,0))</f>
        <v>0</v>
      </c>
      <c r="Q391" s="520">
        <f>INDEX('Currency risk'!$N$106:$X$121,MATCH('Direct validations'!N391,'Currency risk'!$N$106:$N$121,0),MATCH('Direct validations'!O391,'Currency risk'!$N$108:$X$108,0))</f>
        <v>0</v>
      </c>
      <c r="R391" s="517" t="str">
        <f t="shared" si="132"/>
        <v>Pass</v>
      </c>
      <c r="S391" s="529" t="str">
        <f t="shared" si="133"/>
        <v>Pass</v>
      </c>
      <c r="T391" s="517" t="s">
        <v>16</v>
      </c>
      <c r="U391" s="517">
        <f t="shared" si="134"/>
        <v>0</v>
      </c>
      <c r="V391" s="529">
        <f t="shared" si="134"/>
        <v>0</v>
      </c>
    </row>
    <row r="392" spans="4:22" ht="14.5" x14ac:dyDescent="0.35">
      <c r="D392" s="527" t="s">
        <v>108</v>
      </c>
      <c r="E392" s="517" t="str">
        <f>'Balance Sheet'!$C$30</f>
        <v>Total assets</v>
      </c>
      <c r="F392" s="517" t="str">
        <f>'Balance Sheet'!$L$37</f>
        <v>Total</v>
      </c>
      <c r="G392" s="519">
        <f>INDEX('Balance Sheet'!$B$6:$L$30,MATCH('Direct validations'!E392,'Balance Sheet'!$C$6:$C$30,0),1)</f>
        <v>16</v>
      </c>
      <c r="H392" s="519" t="str">
        <f>HLOOKUP(F392,'Balance Sheet'!$B$7:$L$8,2,FALSE)</f>
        <v>H</v>
      </c>
      <c r="I392" s="520">
        <f>INDEX('Balance Sheet'!$B$6:$L$30,MATCH('Direct validations'!G392,'Balance Sheet'!$B$6:$B$30,0),MATCH('Direct validations'!H392,'Balance Sheet'!$B$8:$L$8,0))</f>
        <v>0</v>
      </c>
      <c r="J392" s="520">
        <f>INDEX('Balance Sheet'!$B$68:$L$92,MATCH('Direct validations'!G392,'Balance Sheet'!$B$68:$B$92,0),MATCH('Direct validations'!H392,'Balance Sheet'!$B$70:$L$70,0))</f>
        <v>0</v>
      </c>
      <c r="K392" s="528" t="s">
        <v>2</v>
      </c>
      <c r="L392" s="516" t="str">
        <f>'Currency risk'!$C$131</f>
        <v>Total assets</v>
      </c>
      <c r="M392" s="516" t="str">
        <f>'Currency risk'!$L$124</f>
        <v>Total</v>
      </c>
      <c r="N392" s="516">
        <f>INDEX('Currency risk'!$B$123:$C$138,MATCH('Direct validations'!L392,'Currency risk'!$C$123:$C$138,0),1)</f>
        <v>6</v>
      </c>
      <c r="O392" s="516" t="str">
        <f>HLOOKUP(M392,'Currency risk'!$B$124:$L$125,2,FALSE)</f>
        <v>BL</v>
      </c>
      <c r="P392" s="520">
        <f>INDEX('Currency risk'!$B$123:$L$138,MATCH('Direct validations'!N392,'Currency risk'!$B$123:$B$138,0),MATCH('Direct validations'!O392,'Currency risk'!$B$125:$L$125,0))</f>
        <v>0</v>
      </c>
      <c r="Q392" s="520">
        <f>INDEX('Currency risk'!$N$123:$X$138,MATCH('Direct validations'!N392,'Currency risk'!$N$123:$N$138,0),MATCH('Direct validations'!O392,'Currency risk'!$N$125:$X$125,0))</f>
        <v>0</v>
      </c>
      <c r="R392" s="517" t="str">
        <f t="shared" si="132"/>
        <v>Pass</v>
      </c>
      <c r="S392" s="529" t="str">
        <f t="shared" si="133"/>
        <v>Pass</v>
      </c>
      <c r="T392" s="517" t="s">
        <v>16</v>
      </c>
      <c r="U392" s="517">
        <f t="shared" si="134"/>
        <v>0</v>
      </c>
      <c r="V392" s="529">
        <f t="shared" si="134"/>
        <v>0</v>
      </c>
    </row>
    <row r="393" spans="4:22" x14ac:dyDescent="0.3">
      <c r="D393" s="525"/>
      <c r="I393" s="520"/>
      <c r="J393" s="520"/>
      <c r="P393" s="520"/>
      <c r="Q393" s="520"/>
      <c r="R393" s="517"/>
      <c r="S393" s="529"/>
      <c r="U393" s="517"/>
      <c r="V393" s="529"/>
    </row>
    <row r="394" spans="4:22" ht="14.5" x14ac:dyDescent="0.35">
      <c r="D394" s="527" t="s">
        <v>107</v>
      </c>
      <c r="E394" s="517" t="str">
        <f>'Balance Sheet'!$C$59</f>
        <v>Total liabilities</v>
      </c>
      <c r="F394" s="517" t="str">
        <f>'Balance Sheet'!$E$37</f>
        <v>2024 UY</v>
      </c>
      <c r="G394" s="519">
        <f>INDEX('Balance Sheet'!$B$36:$L$60,MATCH('Direct validations'!E394,'Balance Sheet'!$C$36:$C$60,0),1)</f>
        <v>15</v>
      </c>
      <c r="H394" s="519" t="str">
        <f>HLOOKUP(F394,'Balance Sheet'!$B$37:$L$38,2,FALSE)</f>
        <v>A</v>
      </c>
      <c r="I394" s="520">
        <f>INDEX('Balance Sheet'!$B$36:$L$60,MATCH('Direct validations'!G394,'Balance Sheet'!$B$36:$B$60,0),MATCH('Direct validations'!H394,'Balance Sheet'!$B$38:$L$38,0))</f>
        <v>0</v>
      </c>
      <c r="J394" s="520">
        <f>INDEX('Balance Sheet'!$B$97:$L$121,MATCH('Direct validations'!G394,'Balance Sheet'!$B$97:$B$121,0),MATCH('Direct validations'!H394,'Balance Sheet'!$B$99:$L$99,0))</f>
        <v>0</v>
      </c>
      <c r="K394" s="528" t="s">
        <v>2</v>
      </c>
      <c r="L394" s="516" t="str">
        <f>'Currency risk'!$C$18</f>
        <v>Total liabilities</v>
      </c>
      <c r="M394" s="516" t="str">
        <f>'Currency risk'!$L$5</f>
        <v>Total</v>
      </c>
      <c r="N394" s="516">
        <f>INDEX('Currency risk'!$B$4:$C$19,MATCH('Direct validations'!L394,'Currency risk'!$C$4:$C$19,0),1)</f>
        <v>12</v>
      </c>
      <c r="O394" s="516" t="str">
        <f>HLOOKUP(M394,'Currency risk'!$B$5:$L$6,2,FALSE)</f>
        <v>H</v>
      </c>
      <c r="P394" s="520">
        <f>INDEX('Currency risk'!$B$4:$L$19,MATCH('Direct validations'!N394,'Currency risk'!$B$4:$B$19,0),MATCH('Direct validations'!O394,'Currency risk'!$B$6:$L$6,0))</f>
        <v>0</v>
      </c>
      <c r="Q394" s="520">
        <f>INDEX('Currency risk'!$N$4:$X$19,MATCH('Direct validations'!N394,'Currency risk'!$N$4:$N$19,0),MATCH('Direct validations'!O394,'Currency risk'!$N$6:$X$6,0))</f>
        <v>0</v>
      </c>
      <c r="R394" s="517" t="str">
        <f t="shared" ref="R394:R401" si="135">IF($T394="No",IF(I394=P394,"Pass","Fail"),IF(I394+P394=0,"Pass","Fail"))</f>
        <v>Pass</v>
      </c>
      <c r="S394" s="529" t="str">
        <f t="shared" ref="S394:S401" si="136">IF($T394="No",IF(J394=Q394,"Pass","Fail"),IF(J394+Q394=0,"Pass","Fail"))</f>
        <v>Pass</v>
      </c>
      <c r="T394" s="517" t="s">
        <v>104</v>
      </c>
      <c r="U394" s="517">
        <f t="shared" ref="U394:V401" si="137">IF(R394="Pass",0,1)</f>
        <v>0</v>
      </c>
      <c r="V394" s="529">
        <f t="shared" si="137"/>
        <v>0</v>
      </c>
    </row>
    <row r="395" spans="4:22" ht="14.5" x14ac:dyDescent="0.35">
      <c r="D395" s="527" t="s">
        <v>107</v>
      </c>
      <c r="E395" s="517" t="str">
        <f>'Balance Sheet'!$C$59</f>
        <v>Total liabilities</v>
      </c>
      <c r="F395" s="517" t="str">
        <f>'Balance Sheet'!$F$37</f>
        <v>2023 UY</v>
      </c>
      <c r="G395" s="519">
        <f>INDEX('Balance Sheet'!$B$36:$L$60,MATCH('Direct validations'!E395,'Balance Sheet'!$C$36:$C$60,0),1)</f>
        <v>15</v>
      </c>
      <c r="H395" s="519" t="str">
        <f>HLOOKUP(F395,'Balance Sheet'!$B$37:$L$38,2,FALSE)</f>
        <v>B</v>
      </c>
      <c r="I395" s="520">
        <f>INDEX('Balance Sheet'!$B$36:$L$60,MATCH('Direct validations'!G395,'Balance Sheet'!$B$36:$B$60,0),MATCH('Direct validations'!H395,'Balance Sheet'!$B$38:$L$38,0))</f>
        <v>0</v>
      </c>
      <c r="J395" s="520">
        <f>INDEX('Balance Sheet'!$B$97:$L$121,MATCH('Direct validations'!G395,'Balance Sheet'!$B$97:$B$121,0),MATCH('Direct validations'!H395,'Balance Sheet'!$B$99:$L$99,0))</f>
        <v>0</v>
      </c>
      <c r="K395" s="528" t="s">
        <v>2</v>
      </c>
      <c r="L395" s="516" t="str">
        <f>'Currency risk'!$C$35</f>
        <v>Total liabilities</v>
      </c>
      <c r="M395" s="516" t="str">
        <f>'Currency risk'!$L$22</f>
        <v>Total</v>
      </c>
      <c r="N395" s="516">
        <f>INDEX('Currency risk'!$B$21:$C$36,MATCH('Direct validations'!L395,'Currency risk'!$C$21:$C$36,0),1)</f>
        <v>12</v>
      </c>
      <c r="O395" s="516" t="str">
        <f>HLOOKUP(M395,'Currency risk'!$B$22:$L$23,2,FALSE)</f>
        <v>P</v>
      </c>
      <c r="P395" s="520">
        <f>INDEX('Currency risk'!$B$21:$L$36,MATCH('Direct validations'!N395,'Currency risk'!$B$21:$B$36,0),MATCH('Direct validations'!O395,'Currency risk'!$B$23:$L$23,0))</f>
        <v>0</v>
      </c>
      <c r="Q395" s="520">
        <f>INDEX('Currency risk'!$N$21:$X$36,MATCH('Direct validations'!N395,'Currency risk'!$N$21:$N$36,0),MATCH('Direct validations'!O395,'Currency risk'!$N$23:$X$23,0))</f>
        <v>0</v>
      </c>
      <c r="R395" s="517" t="str">
        <f t="shared" si="135"/>
        <v>Pass</v>
      </c>
      <c r="S395" s="529" t="str">
        <f t="shared" si="136"/>
        <v>Pass</v>
      </c>
      <c r="T395" s="517" t="s">
        <v>104</v>
      </c>
      <c r="U395" s="517">
        <f t="shared" si="137"/>
        <v>0</v>
      </c>
      <c r="V395" s="529">
        <f t="shared" si="137"/>
        <v>0</v>
      </c>
    </row>
    <row r="396" spans="4:22" ht="14.5" x14ac:dyDescent="0.35">
      <c r="D396" s="527" t="s">
        <v>107</v>
      </c>
      <c r="E396" s="517" t="str">
        <f>'Balance Sheet'!$C$59</f>
        <v>Total liabilities</v>
      </c>
      <c r="F396" s="517" t="str">
        <f>'Balance Sheet'!$G$37</f>
        <v>2022 UY</v>
      </c>
      <c r="G396" s="519">
        <f>INDEX('Balance Sheet'!$B$36:$L$60,MATCH('Direct validations'!E396,'Balance Sheet'!$C$36:$C$60,0),1)</f>
        <v>15</v>
      </c>
      <c r="H396" s="519" t="str">
        <f>HLOOKUP(F396,'Balance Sheet'!$B$37:$L$38,2,FALSE)</f>
        <v>C</v>
      </c>
      <c r="I396" s="520">
        <f>INDEX('Balance Sheet'!$B$36:$L$60,MATCH('Direct validations'!G396,'Balance Sheet'!$B$36:$B$60,0),MATCH('Direct validations'!H396,'Balance Sheet'!$B$38:$L$38,0))</f>
        <v>0</v>
      </c>
      <c r="J396" s="520">
        <f>INDEX('Balance Sheet'!$B$97:$L$121,MATCH('Direct validations'!G396,'Balance Sheet'!$B$97:$B$121,0),MATCH('Direct validations'!H396,'Balance Sheet'!$B$99:$L$99,0))</f>
        <v>0</v>
      </c>
      <c r="K396" s="528" t="s">
        <v>2</v>
      </c>
      <c r="L396" s="516" t="str">
        <f>'Currency risk'!$C$52</f>
        <v>Total liabilities</v>
      </c>
      <c r="M396" s="516" t="str">
        <f>'Currency risk'!$L$39</f>
        <v>Total</v>
      </c>
      <c r="N396" s="516">
        <f>INDEX('Currency risk'!$B$38:$C$53,MATCH('Direct validations'!L396,'Currency risk'!$C$38:$C$53,0),1)</f>
        <v>12</v>
      </c>
      <c r="O396" s="516" t="str">
        <f>HLOOKUP(M396,'Currency risk'!$B$39:$L$40,2,FALSE)</f>
        <v>X</v>
      </c>
      <c r="P396" s="520">
        <f>INDEX('Currency risk'!$B$38:$L$53,MATCH('Direct validations'!N396,'Currency risk'!$B$38:$B$53,0),MATCH('Direct validations'!O396,'Currency risk'!$B$40:$L$40,0))</f>
        <v>0</v>
      </c>
      <c r="Q396" s="520">
        <f>INDEX('Currency risk'!$N$38:$X$53,MATCH('Direct validations'!N396,'Currency risk'!$N$38:$N$53,0),MATCH('Direct validations'!O396,'Currency risk'!$N$40:$X$40,0))</f>
        <v>0</v>
      </c>
      <c r="R396" s="517" t="str">
        <f t="shared" si="135"/>
        <v>Pass</v>
      </c>
      <c r="S396" s="529" t="str">
        <f t="shared" si="136"/>
        <v>Pass</v>
      </c>
      <c r="T396" s="517" t="s">
        <v>104</v>
      </c>
      <c r="U396" s="517">
        <f t="shared" si="137"/>
        <v>0</v>
      </c>
      <c r="V396" s="529">
        <f t="shared" si="137"/>
        <v>0</v>
      </c>
    </row>
    <row r="397" spans="4:22" ht="14.5" x14ac:dyDescent="0.35">
      <c r="D397" s="527" t="s">
        <v>107</v>
      </c>
      <c r="E397" s="517" t="str">
        <f>'Balance Sheet'!$C$59</f>
        <v>Total liabilities</v>
      </c>
      <c r="F397" s="517" t="str">
        <f>'Balance Sheet'!$H$37</f>
        <v>2021 UY</v>
      </c>
      <c r="G397" s="519">
        <f>INDEX('Balance Sheet'!$B$36:$L$60,MATCH('Direct validations'!E397,'Balance Sheet'!$C$36:$C$60,0),1)</f>
        <v>15</v>
      </c>
      <c r="H397" s="519" t="str">
        <f>HLOOKUP(F397,'Balance Sheet'!$B$37:$L$38,2,FALSE)</f>
        <v>D</v>
      </c>
      <c r="I397" s="520">
        <f>INDEX('Balance Sheet'!$B$36:$L$60,MATCH('Direct validations'!G397,'Balance Sheet'!$B$36:$B$60,0),MATCH('Direct validations'!H397,'Balance Sheet'!$B$38:$L$38,0))</f>
        <v>0</v>
      </c>
      <c r="J397" s="520">
        <f>INDEX('Balance Sheet'!$B$97:$L$121,MATCH('Direct validations'!G397,'Balance Sheet'!$B$97:$B$121,0),MATCH('Direct validations'!H397,'Balance Sheet'!$B$99:$L$99,0))</f>
        <v>0</v>
      </c>
      <c r="K397" s="528" t="s">
        <v>2</v>
      </c>
      <c r="L397" s="516" t="str">
        <f>'Currency risk'!$C$69</f>
        <v>Total liabilities</v>
      </c>
      <c r="M397" s="516" t="str">
        <f>'Currency risk'!$L$56</f>
        <v>Total</v>
      </c>
      <c r="N397" s="516">
        <f>INDEX('Currency risk'!$B$55:$C$70,MATCH('Direct validations'!L397,'Currency risk'!$C$55:$C$70,0),1)</f>
        <v>12</v>
      </c>
      <c r="O397" s="516" t="str">
        <f>HLOOKUP(M397,'Currency risk'!$B$56:$L$57,2,FALSE)</f>
        <v>AF</v>
      </c>
      <c r="P397" s="520">
        <f>INDEX('Currency risk'!$B$55:$L$70,MATCH('Direct validations'!N397,'Currency risk'!$B$55:$B$70,0),MATCH('Direct validations'!O397,'Currency risk'!$B$57:$L$57,0))</f>
        <v>0</v>
      </c>
      <c r="Q397" s="520">
        <f>INDEX('Currency risk'!$N$55:$X$70,MATCH('Direct validations'!N397,'Currency risk'!$N$55:$N$70,0),MATCH('Direct validations'!O397,'Currency risk'!$N$57:$X$57,0))</f>
        <v>0</v>
      </c>
      <c r="R397" s="517" t="str">
        <f t="shared" si="135"/>
        <v>Pass</v>
      </c>
      <c r="S397" s="529" t="str">
        <f t="shared" si="136"/>
        <v>Pass</v>
      </c>
      <c r="T397" s="517" t="s">
        <v>104</v>
      </c>
      <c r="U397" s="517">
        <f t="shared" si="137"/>
        <v>0</v>
      </c>
      <c r="V397" s="529">
        <f t="shared" si="137"/>
        <v>0</v>
      </c>
    </row>
    <row r="398" spans="4:22" ht="14.5" x14ac:dyDescent="0.35">
      <c r="D398" s="527" t="s">
        <v>107</v>
      </c>
      <c r="E398" s="517" t="str">
        <f>'Balance Sheet'!$C$59</f>
        <v>Total liabilities</v>
      </c>
      <c r="F398" s="517" t="str">
        <f>'Balance Sheet'!$I$37</f>
        <v>2020 UY</v>
      </c>
      <c r="G398" s="519">
        <f>INDEX('Balance Sheet'!$B$36:$L$60,MATCH('Direct validations'!E398,'Balance Sheet'!$C$36:$C$60,0),1)</f>
        <v>15</v>
      </c>
      <c r="H398" s="519" t="str">
        <f>HLOOKUP(F398,'Balance Sheet'!$B$37:$L$38,2,FALSE)</f>
        <v>E</v>
      </c>
      <c r="I398" s="520">
        <f>INDEX('Balance Sheet'!$B$36:$L$60,MATCH('Direct validations'!G398,'Balance Sheet'!$B$36:$B$60,0),MATCH('Direct validations'!H398,'Balance Sheet'!$B$38:$L$38,0))</f>
        <v>0</v>
      </c>
      <c r="J398" s="520">
        <f>INDEX('Balance Sheet'!$B$97:$L$121,MATCH('Direct validations'!G398,'Balance Sheet'!$B$97:$B$121,0),MATCH('Direct validations'!H398,'Balance Sheet'!$B$99:$L$99,0))</f>
        <v>0</v>
      </c>
      <c r="K398" s="528" t="s">
        <v>2</v>
      </c>
      <c r="L398" s="516" t="str">
        <f>'Currency risk'!$C$86</f>
        <v>Total liabilities</v>
      </c>
      <c r="M398" s="516" t="str">
        <f>'Currency risk'!$L$73</f>
        <v>Total</v>
      </c>
      <c r="N398" s="516">
        <f>INDEX('Currency risk'!$B$72:$C$87,MATCH('Direct validations'!L398,'Currency risk'!$C$72:$C$87,0),1)</f>
        <v>12</v>
      </c>
      <c r="O398" s="516" t="str">
        <f>HLOOKUP(M398,'Currency risk'!$B$73:$L$74,2,FALSE)</f>
        <v>AN</v>
      </c>
      <c r="P398" s="520">
        <f>INDEX('Currency risk'!$B$72:$L$87,MATCH('Direct validations'!N398,'Currency risk'!$B$72:$B$87,0),MATCH('Direct validations'!O398,'Currency risk'!$B$74:$L$74,0))</f>
        <v>0</v>
      </c>
      <c r="Q398" s="520">
        <f>INDEX('Currency risk'!$N$72:$X$87,MATCH('Direct validations'!N398,'Currency risk'!$N$72:$N$87,0),MATCH('Direct validations'!O398,'Currency risk'!$N$74:$X$74,0))</f>
        <v>0</v>
      </c>
      <c r="R398" s="517" t="str">
        <f t="shared" si="135"/>
        <v>Pass</v>
      </c>
      <c r="S398" s="529" t="str">
        <f t="shared" si="136"/>
        <v>Pass</v>
      </c>
      <c r="T398" s="517" t="s">
        <v>104</v>
      </c>
      <c r="U398" s="517">
        <f t="shared" si="137"/>
        <v>0</v>
      </c>
      <c r="V398" s="529">
        <f t="shared" si="137"/>
        <v>0</v>
      </c>
    </row>
    <row r="399" spans="4:22" ht="14.5" x14ac:dyDescent="0.35">
      <c r="D399" s="527" t="s">
        <v>107</v>
      </c>
      <c r="E399" s="517" t="str">
        <f>'Balance Sheet'!$C$59</f>
        <v>Total liabilities</v>
      </c>
      <c r="F399" s="517" t="str">
        <f>'Balance Sheet'!$J$37</f>
        <v>2019 UY</v>
      </c>
      <c r="G399" s="519">
        <f>INDEX('Balance Sheet'!$B$36:$L$60,MATCH('Direct validations'!E399,'Balance Sheet'!$C$36:$C$60,0),1)</f>
        <v>15</v>
      </c>
      <c r="H399" s="519" t="str">
        <f>HLOOKUP(F399,'Balance Sheet'!$B$37:$L$38,2,FALSE)</f>
        <v>F</v>
      </c>
      <c r="I399" s="520">
        <f>INDEX('Balance Sheet'!$B$36:$L$60,MATCH('Direct validations'!G399,'Balance Sheet'!$B$36:$B$60,0),MATCH('Direct validations'!H399,'Balance Sheet'!$B$38:$L$38,0))</f>
        <v>0</v>
      </c>
      <c r="J399" s="520">
        <f>INDEX('Balance Sheet'!$B$97:$L$121,MATCH('Direct validations'!G399,'Balance Sheet'!$B$97:$B$121,0),MATCH('Direct validations'!H399,'Balance Sheet'!$B$99:$L$99,0))</f>
        <v>0</v>
      </c>
      <c r="K399" s="528" t="s">
        <v>2</v>
      </c>
      <c r="L399" s="516" t="str">
        <f>'Currency risk'!$C$103</f>
        <v>Total liabilities</v>
      </c>
      <c r="M399" s="516" t="str">
        <f>'Currency risk'!$L$90</f>
        <v>Total</v>
      </c>
      <c r="N399" s="516">
        <f>INDEX('Currency risk'!$B$89:$C$104,MATCH('Direct validations'!L399,'Currency risk'!$C$89:$C$104,0),1)</f>
        <v>12</v>
      </c>
      <c r="O399" s="516" t="str">
        <f>HLOOKUP(M399,'Currency risk'!$B$90:$L$91,2,FALSE)</f>
        <v>AV</v>
      </c>
      <c r="P399" s="520">
        <f>INDEX('Currency risk'!$B$89:$L$104,MATCH('Direct validations'!N399,'Currency risk'!$B$89:$B$104,0),MATCH('Direct validations'!O399,'Currency risk'!$B$91:$L$91,0))</f>
        <v>0</v>
      </c>
      <c r="Q399" s="520">
        <f>INDEX('Currency risk'!$N$89:$X$104,MATCH('Direct validations'!N399,'Currency risk'!$N$89:$N$104,0),MATCH('Direct validations'!O399,'Currency risk'!$N$91:$X$91,0))</f>
        <v>0</v>
      </c>
      <c r="R399" s="517" t="str">
        <f t="shared" si="135"/>
        <v>Pass</v>
      </c>
      <c r="S399" s="529" t="str">
        <f t="shared" si="136"/>
        <v>Pass</v>
      </c>
      <c r="T399" s="517" t="s">
        <v>104</v>
      </c>
      <c r="U399" s="517">
        <f t="shared" si="137"/>
        <v>0</v>
      </c>
      <c r="V399" s="529">
        <f t="shared" si="137"/>
        <v>0</v>
      </c>
    </row>
    <row r="400" spans="4:22" ht="14.5" x14ac:dyDescent="0.35">
      <c r="D400" s="527" t="s">
        <v>107</v>
      </c>
      <c r="E400" s="517" t="str">
        <f>'Balance Sheet'!$C$59</f>
        <v>Total liabilities</v>
      </c>
      <c r="F400" s="517" t="str">
        <f>'Balance Sheet'!$K$37</f>
        <v>2018 UY</v>
      </c>
      <c r="G400" s="519">
        <f>INDEX('Balance Sheet'!$B$36:$L$60,MATCH('Direct validations'!E400,'Balance Sheet'!$C$36:$C$60,0),1)</f>
        <v>15</v>
      </c>
      <c r="H400" s="519" t="str">
        <f>HLOOKUP(F400,'Balance Sheet'!$B$37:$L$38,2,FALSE)</f>
        <v>G</v>
      </c>
      <c r="I400" s="520">
        <f>INDEX('Balance Sheet'!$B$36:$L$60,MATCH('Direct validations'!G400,'Balance Sheet'!$B$36:$B$60,0),MATCH('Direct validations'!H400,'Balance Sheet'!$B$38:$L$38,0))</f>
        <v>0</v>
      </c>
      <c r="J400" s="520">
        <f>INDEX('Balance Sheet'!$B$97:$L$121,MATCH('Direct validations'!G400,'Balance Sheet'!$B$97:$B$121,0),MATCH('Direct validations'!H400,'Balance Sheet'!$B$99:$L$99,0))</f>
        <v>0</v>
      </c>
      <c r="K400" s="528" t="s">
        <v>2</v>
      </c>
      <c r="L400" s="516" t="str">
        <f>'Currency risk'!$C$120</f>
        <v>Total liabilities</v>
      </c>
      <c r="M400" s="516" t="str">
        <f>'Currency risk'!$L$107</f>
        <v>Total</v>
      </c>
      <c r="N400" s="516">
        <f>INDEX('Currency risk'!$B$106:$C$121,MATCH('Direct validations'!L400,'Currency risk'!$C$106:$C$121,0),1)</f>
        <v>12</v>
      </c>
      <c r="O400" s="516" t="str">
        <f>HLOOKUP(M400,'Currency risk'!$B$107:$L$108,2,FALSE)</f>
        <v>BD</v>
      </c>
      <c r="P400" s="520">
        <f>INDEX('Currency risk'!$B$106:$L$121,MATCH('Direct validations'!N400,'Currency risk'!$B$106:$B$121,0),MATCH('Direct validations'!O400,'Currency risk'!$B$108:$L$108,0))</f>
        <v>0</v>
      </c>
      <c r="Q400" s="520">
        <f>INDEX('Currency risk'!$N$106:$X$121,MATCH('Direct validations'!N400,'Currency risk'!$N$106:$N$121,0),MATCH('Direct validations'!O400,'Currency risk'!$N$108:$X$108,0))</f>
        <v>0</v>
      </c>
      <c r="R400" s="517" t="str">
        <f t="shared" si="135"/>
        <v>Pass</v>
      </c>
      <c r="S400" s="529" t="str">
        <f t="shared" si="136"/>
        <v>Pass</v>
      </c>
      <c r="T400" s="517" t="s">
        <v>104</v>
      </c>
      <c r="U400" s="517">
        <f t="shared" si="137"/>
        <v>0</v>
      </c>
      <c r="V400" s="529">
        <f t="shared" si="137"/>
        <v>0</v>
      </c>
    </row>
    <row r="401" spans="4:22" ht="14.5" x14ac:dyDescent="0.35">
      <c r="D401" s="527" t="s">
        <v>107</v>
      </c>
      <c r="E401" s="517" t="str">
        <f>'Balance Sheet'!$C$59</f>
        <v>Total liabilities</v>
      </c>
      <c r="F401" s="517" t="str">
        <f>'Balance Sheet'!$L$37</f>
        <v>Total</v>
      </c>
      <c r="G401" s="519">
        <f>INDEX('Balance Sheet'!$B$36:$L$60,MATCH('Direct validations'!E401,'Balance Sheet'!$C$36:$C$60,0),1)</f>
        <v>15</v>
      </c>
      <c r="H401" s="519" t="str">
        <f>HLOOKUP(F401,'Balance Sheet'!$B$37:$L$38,2,FALSE)</f>
        <v>H</v>
      </c>
      <c r="I401" s="520">
        <f>INDEX('Balance Sheet'!$B$36:$L$60,MATCH('Direct validations'!G401,'Balance Sheet'!$B$36:$B$60,0),MATCH('Direct validations'!H401,'Balance Sheet'!$B$38:$L$38,0))</f>
        <v>0</v>
      </c>
      <c r="J401" s="520">
        <f>INDEX('Balance Sheet'!$B$97:$L$121,MATCH('Direct validations'!G401,'Balance Sheet'!$B$97:$B$121,0),MATCH('Direct validations'!H401,'Balance Sheet'!$B$99:$L$99,0))</f>
        <v>0</v>
      </c>
      <c r="K401" s="528" t="s">
        <v>2</v>
      </c>
      <c r="L401" s="516" t="str">
        <f>'Currency risk'!$C$137</f>
        <v>Total liabilities</v>
      </c>
      <c r="M401" s="516" t="str">
        <f>'Currency risk'!$L$124</f>
        <v>Total</v>
      </c>
      <c r="N401" s="516">
        <f>INDEX('Currency risk'!$B$123:$C$138,MATCH('Direct validations'!L401,'Currency risk'!$C$123:$C$138,0),1)</f>
        <v>12</v>
      </c>
      <c r="O401" s="516" t="str">
        <f>HLOOKUP(M401,'Currency risk'!$B$124:$L$125,2,FALSE)</f>
        <v>BL</v>
      </c>
      <c r="P401" s="520">
        <f>INDEX('Currency risk'!$B$123:$L$138,MATCH('Direct validations'!N401,'Currency risk'!$B$123:$B$138,0),MATCH('Direct validations'!O401,'Currency risk'!$B$125:$L$125,0))</f>
        <v>0</v>
      </c>
      <c r="Q401" s="520">
        <f>INDEX('Currency risk'!$N$123:$X$138,MATCH('Direct validations'!N401,'Currency risk'!$N$123:$N$138,0),MATCH('Direct validations'!O401,'Currency risk'!$N$125:$X$125,0))</f>
        <v>0</v>
      </c>
      <c r="R401" s="517" t="str">
        <f t="shared" si="135"/>
        <v>Pass</v>
      </c>
      <c r="S401" s="529" t="str">
        <f t="shared" si="136"/>
        <v>Pass</v>
      </c>
      <c r="T401" s="517" t="s">
        <v>104</v>
      </c>
      <c r="U401" s="517">
        <f t="shared" si="137"/>
        <v>0</v>
      </c>
      <c r="V401" s="529">
        <f t="shared" si="137"/>
        <v>0</v>
      </c>
    </row>
    <row r="402" spans="4:22" x14ac:dyDescent="0.3">
      <c r="D402" s="530"/>
      <c r="E402" s="517"/>
      <c r="F402" s="517"/>
      <c r="G402" s="519"/>
      <c r="H402" s="519"/>
      <c r="I402" s="520"/>
      <c r="J402" s="520"/>
      <c r="P402" s="520"/>
      <c r="Q402" s="520"/>
      <c r="R402" s="517"/>
      <c r="S402" s="529"/>
      <c r="T402" s="517"/>
      <c r="U402" s="517"/>
      <c r="V402" s="529"/>
    </row>
    <row r="403" spans="4:22" ht="14.5" x14ac:dyDescent="0.35">
      <c r="D403" s="527" t="s">
        <v>107</v>
      </c>
      <c r="E403" s="517" t="str">
        <f>'Balance Sheet'!$C$48</f>
        <v>Provisions for other risks</v>
      </c>
      <c r="F403" s="517" t="str">
        <f>'Balance Sheet'!$E$37</f>
        <v>2024 UY</v>
      </c>
      <c r="G403" s="519">
        <f>INDEX('Balance Sheet'!$B$36:$L$60,MATCH('Direct validations'!E403,'Balance Sheet'!$C$36:$C$60,0),1)</f>
        <v>7</v>
      </c>
      <c r="H403" s="519" t="str">
        <f>HLOOKUP(F403,'Balance Sheet'!$B$37:$L$38,2,FALSE)</f>
        <v>A</v>
      </c>
      <c r="I403" s="520">
        <f>INDEX('Balance Sheet'!$B$36:$L$60,MATCH('Direct validations'!G403,'Balance Sheet'!$B$36:$B$60,0),MATCH('Direct validations'!H403,'Balance Sheet'!$B$38:$L$38,0))</f>
        <v>0</v>
      </c>
      <c r="J403" s="520">
        <f>INDEX('Balance Sheet'!$B$97:$L$121,MATCH('Direct validations'!G403,'Balance Sheet'!$B$97:$B$121,0),MATCH('Direct validations'!H403,'Balance Sheet'!$B$99:$L$99,0))</f>
        <v>0</v>
      </c>
      <c r="K403" s="528" t="s">
        <v>2</v>
      </c>
      <c r="L403" s="516" t="str">
        <f>'Currency risk'!$C$14</f>
        <v>Provisions for other risks</v>
      </c>
      <c r="M403" s="516" t="str">
        <f>'Currency risk'!$L$5</f>
        <v>Total</v>
      </c>
      <c r="N403" s="516">
        <f>INDEX('Currency risk'!$B$4:$C$19,MATCH('Direct validations'!L403,'Currency risk'!$C$4:$C$19,0),1)</f>
        <v>8</v>
      </c>
      <c r="O403" s="516" t="str">
        <f>HLOOKUP(M403,'Currency risk'!$B$5:$L$6,2,FALSE)</f>
        <v>H</v>
      </c>
      <c r="P403" s="520">
        <f>INDEX('Currency risk'!$B$4:$L$19,MATCH('Direct validations'!N403,'Currency risk'!$B$4:$B$19,0),MATCH('Direct validations'!O403,'Currency risk'!$B$6:$L$6,0))</f>
        <v>0</v>
      </c>
      <c r="Q403" s="520">
        <f>INDEX('Currency risk'!$N$4:$X$19,MATCH('Direct validations'!N403,'Currency risk'!$N$4:$N$19,0),MATCH('Direct validations'!O403,'Currency risk'!$N$6:$X$6,0))</f>
        <v>0</v>
      </c>
      <c r="R403" s="517" t="str">
        <f t="shared" ref="R403:R410" si="138">IF($T403="No",IF(I403=P403,"Pass","Fail"),IF(I403+P403=0,"Pass","Fail"))</f>
        <v>Pass</v>
      </c>
      <c r="S403" s="529" t="str">
        <f t="shared" ref="S403:S410" si="139">IF($T403="No",IF(J403=Q403,"Pass","Fail"),IF(J403+Q403=0,"Pass","Fail"))</f>
        <v>Pass</v>
      </c>
      <c r="T403" s="517" t="s">
        <v>104</v>
      </c>
      <c r="U403" s="517">
        <f t="shared" ref="U403:V410" si="140">IF(R403="Pass",0,1)</f>
        <v>0</v>
      </c>
      <c r="V403" s="529">
        <f t="shared" si="140"/>
        <v>0</v>
      </c>
    </row>
    <row r="404" spans="4:22" ht="14.5" x14ac:dyDescent="0.35">
      <c r="D404" s="527" t="s">
        <v>107</v>
      </c>
      <c r="E404" s="517" t="str">
        <f>'Balance Sheet'!$C$48</f>
        <v>Provisions for other risks</v>
      </c>
      <c r="F404" s="517" t="str">
        <f>'Balance Sheet'!$F$37</f>
        <v>2023 UY</v>
      </c>
      <c r="G404" s="519">
        <f>INDEX('Balance Sheet'!$B$36:$L$60,MATCH('Direct validations'!E404,'Balance Sheet'!$C$36:$C$60,0),1)</f>
        <v>7</v>
      </c>
      <c r="H404" s="519" t="str">
        <f>HLOOKUP(F404,'Balance Sheet'!$B$37:$L$38,2,FALSE)</f>
        <v>B</v>
      </c>
      <c r="I404" s="520">
        <f>INDEX('Balance Sheet'!$B$36:$L$60,MATCH('Direct validations'!G404,'Balance Sheet'!$B$36:$B$60,0),MATCH('Direct validations'!H404,'Balance Sheet'!$B$38:$L$38,0))</f>
        <v>0</v>
      </c>
      <c r="J404" s="520">
        <f>INDEX('Balance Sheet'!$B$97:$L$121,MATCH('Direct validations'!G404,'Balance Sheet'!$B$97:$B$121,0),MATCH('Direct validations'!H404,'Balance Sheet'!$B$99:$L$99,0))</f>
        <v>0</v>
      </c>
      <c r="K404" s="528" t="s">
        <v>2</v>
      </c>
      <c r="L404" s="516" t="str">
        <f>'Currency risk'!$C$31</f>
        <v>Provisions for other risks</v>
      </c>
      <c r="M404" s="516" t="str">
        <f>'Currency risk'!$L$22</f>
        <v>Total</v>
      </c>
      <c r="N404" s="516">
        <f>INDEX('Currency risk'!$B$21:$C$36,MATCH('Direct validations'!L404,'Currency risk'!$C$21:$C$36,0),1)</f>
        <v>8</v>
      </c>
      <c r="O404" s="516" t="str">
        <f>HLOOKUP(M404,'Currency risk'!$B$22:$L$23,2,FALSE)</f>
        <v>P</v>
      </c>
      <c r="P404" s="520">
        <f>INDEX('Currency risk'!$B$21:$L$36,MATCH('Direct validations'!N404,'Currency risk'!$B$21:$B$36,0),MATCH('Direct validations'!O404,'Currency risk'!$B$23:$L$23,0))</f>
        <v>0</v>
      </c>
      <c r="Q404" s="520">
        <f>INDEX('Currency risk'!$N$21:$X$36,MATCH('Direct validations'!N404,'Currency risk'!$N$21:$N$36,0),MATCH('Direct validations'!O404,'Currency risk'!$N$23:$X$23,0))</f>
        <v>0</v>
      </c>
      <c r="R404" s="517" t="str">
        <f t="shared" si="138"/>
        <v>Pass</v>
      </c>
      <c r="S404" s="529" t="str">
        <f t="shared" si="139"/>
        <v>Pass</v>
      </c>
      <c r="T404" s="517" t="s">
        <v>104</v>
      </c>
      <c r="U404" s="517">
        <f t="shared" si="140"/>
        <v>0</v>
      </c>
      <c r="V404" s="529">
        <f t="shared" si="140"/>
        <v>0</v>
      </c>
    </row>
    <row r="405" spans="4:22" ht="14.5" x14ac:dyDescent="0.35">
      <c r="D405" s="527" t="s">
        <v>107</v>
      </c>
      <c r="E405" s="517" t="str">
        <f>'Balance Sheet'!$C$48</f>
        <v>Provisions for other risks</v>
      </c>
      <c r="F405" s="517" t="str">
        <f>'Balance Sheet'!$G$37</f>
        <v>2022 UY</v>
      </c>
      <c r="G405" s="519">
        <f>INDEX('Balance Sheet'!$B$36:$L$60,MATCH('Direct validations'!E405,'Balance Sheet'!$C$36:$C$60,0),1)</f>
        <v>7</v>
      </c>
      <c r="H405" s="519" t="str">
        <f>HLOOKUP(F405,'Balance Sheet'!$B$37:$L$38,2,FALSE)</f>
        <v>C</v>
      </c>
      <c r="I405" s="520">
        <f>INDEX('Balance Sheet'!$B$36:$L$60,MATCH('Direct validations'!G405,'Balance Sheet'!$B$36:$B$60,0),MATCH('Direct validations'!H405,'Balance Sheet'!$B$38:$L$38,0))</f>
        <v>0</v>
      </c>
      <c r="J405" s="520">
        <f>INDEX('Balance Sheet'!$B$97:$L$121,MATCH('Direct validations'!G405,'Balance Sheet'!$B$97:$B$121,0),MATCH('Direct validations'!H405,'Balance Sheet'!$B$99:$L$99,0))</f>
        <v>0</v>
      </c>
      <c r="K405" s="528" t="s">
        <v>2</v>
      </c>
      <c r="L405" s="516" t="str">
        <f>'Currency risk'!$C$48</f>
        <v>Provisions for other risks</v>
      </c>
      <c r="M405" s="516" t="str">
        <f>'Currency risk'!$L$39</f>
        <v>Total</v>
      </c>
      <c r="N405" s="516">
        <f>INDEX('Currency risk'!$B$38:$C$53,MATCH('Direct validations'!L405,'Currency risk'!$C$38:$C$53,0),1)</f>
        <v>8</v>
      </c>
      <c r="O405" s="516" t="str">
        <f>HLOOKUP(M405,'Currency risk'!$B$39:$L$40,2,FALSE)</f>
        <v>X</v>
      </c>
      <c r="P405" s="520">
        <f>INDEX('Currency risk'!$B$38:$L$53,MATCH('Direct validations'!N405,'Currency risk'!$B$38:$B$53,0),MATCH('Direct validations'!O405,'Currency risk'!$B$40:$L$40,0))</f>
        <v>0</v>
      </c>
      <c r="Q405" s="520">
        <f>INDEX('Currency risk'!$N$38:$X$53,MATCH('Direct validations'!N405,'Currency risk'!$N$38:$N$53,0),MATCH('Direct validations'!O405,'Currency risk'!$N$40:$X$40,0))</f>
        <v>0</v>
      </c>
      <c r="R405" s="517" t="str">
        <f t="shared" si="138"/>
        <v>Pass</v>
      </c>
      <c r="S405" s="529" t="str">
        <f t="shared" si="139"/>
        <v>Pass</v>
      </c>
      <c r="T405" s="517" t="s">
        <v>104</v>
      </c>
      <c r="U405" s="517">
        <f t="shared" si="140"/>
        <v>0</v>
      </c>
      <c r="V405" s="529">
        <f t="shared" si="140"/>
        <v>0</v>
      </c>
    </row>
    <row r="406" spans="4:22" ht="14.5" x14ac:dyDescent="0.35">
      <c r="D406" s="527" t="s">
        <v>107</v>
      </c>
      <c r="E406" s="517" t="str">
        <f>'Balance Sheet'!$C$48</f>
        <v>Provisions for other risks</v>
      </c>
      <c r="F406" s="517" t="str">
        <f>'Balance Sheet'!$H$37</f>
        <v>2021 UY</v>
      </c>
      <c r="G406" s="519">
        <f>INDEX('Balance Sheet'!$B$36:$L$60,MATCH('Direct validations'!E406,'Balance Sheet'!$C$36:$C$60,0),1)</f>
        <v>7</v>
      </c>
      <c r="H406" s="519" t="str">
        <f>HLOOKUP(F406,'Balance Sheet'!$B$37:$L$38,2,FALSE)</f>
        <v>D</v>
      </c>
      <c r="I406" s="520">
        <f>INDEX('Balance Sheet'!$B$36:$L$60,MATCH('Direct validations'!G406,'Balance Sheet'!$B$36:$B$60,0),MATCH('Direct validations'!H406,'Balance Sheet'!$B$38:$L$38,0))</f>
        <v>0</v>
      </c>
      <c r="J406" s="520">
        <f>INDEX('Balance Sheet'!$B$97:$L$121,MATCH('Direct validations'!G406,'Balance Sheet'!$B$97:$B$121,0),MATCH('Direct validations'!H406,'Balance Sheet'!$B$99:$L$99,0))</f>
        <v>0</v>
      </c>
      <c r="K406" s="528" t="s">
        <v>2</v>
      </c>
      <c r="L406" s="516" t="str">
        <f>'Currency risk'!$C$65</f>
        <v>Provisions for other risks</v>
      </c>
      <c r="M406" s="516" t="str">
        <f>'Currency risk'!$L$56</f>
        <v>Total</v>
      </c>
      <c r="N406" s="516">
        <f>INDEX('Currency risk'!$B$55:$C$70,MATCH('Direct validations'!L406,'Currency risk'!$C$55:$C$70,0),1)</f>
        <v>8</v>
      </c>
      <c r="O406" s="516" t="str">
        <f>HLOOKUP(M406,'Currency risk'!$B$56:$L$57,2,FALSE)</f>
        <v>AF</v>
      </c>
      <c r="P406" s="520">
        <f>INDEX('Currency risk'!$B$55:$L$70,MATCH('Direct validations'!N406,'Currency risk'!$B$55:$B$70,0),MATCH('Direct validations'!O406,'Currency risk'!$B$57:$L$57,0))</f>
        <v>0</v>
      </c>
      <c r="Q406" s="520">
        <f>INDEX('Currency risk'!$N$55:$X$70,MATCH('Direct validations'!N406,'Currency risk'!$N$55:$N$70,0),MATCH('Direct validations'!O406,'Currency risk'!$N$57:$X$57,0))</f>
        <v>0</v>
      </c>
      <c r="R406" s="517" t="str">
        <f t="shared" si="138"/>
        <v>Pass</v>
      </c>
      <c r="S406" s="529" t="str">
        <f t="shared" si="139"/>
        <v>Pass</v>
      </c>
      <c r="T406" s="517" t="s">
        <v>104</v>
      </c>
      <c r="U406" s="517">
        <f t="shared" si="140"/>
        <v>0</v>
      </c>
      <c r="V406" s="529">
        <f t="shared" si="140"/>
        <v>0</v>
      </c>
    </row>
    <row r="407" spans="4:22" ht="14.5" x14ac:dyDescent="0.35">
      <c r="D407" s="527" t="s">
        <v>107</v>
      </c>
      <c r="E407" s="517" t="str">
        <f>'Balance Sheet'!$C$48</f>
        <v>Provisions for other risks</v>
      </c>
      <c r="F407" s="517" t="str">
        <f>'Balance Sheet'!$I$37</f>
        <v>2020 UY</v>
      </c>
      <c r="G407" s="519">
        <f>INDEX('Balance Sheet'!$B$36:$L$60,MATCH('Direct validations'!E407,'Balance Sheet'!$C$36:$C$60,0),1)</f>
        <v>7</v>
      </c>
      <c r="H407" s="519" t="str">
        <f>HLOOKUP(F407,'Balance Sheet'!$B$37:$L$38,2,FALSE)</f>
        <v>E</v>
      </c>
      <c r="I407" s="520">
        <f>INDEX('Balance Sheet'!$B$36:$L$60,MATCH('Direct validations'!G407,'Balance Sheet'!$B$36:$B$60,0),MATCH('Direct validations'!H407,'Balance Sheet'!$B$38:$L$38,0))</f>
        <v>0</v>
      </c>
      <c r="J407" s="520">
        <f>INDEX('Balance Sheet'!$B$97:$L$121,MATCH('Direct validations'!G407,'Balance Sheet'!$B$97:$B$121,0),MATCH('Direct validations'!H407,'Balance Sheet'!$B$99:$L$99,0))</f>
        <v>0</v>
      </c>
      <c r="K407" s="528" t="s">
        <v>2</v>
      </c>
      <c r="L407" s="516" t="str">
        <f>'Currency risk'!$C$82</f>
        <v>Provisions for other risks</v>
      </c>
      <c r="M407" s="516" t="str">
        <f>'Currency risk'!$L$73</f>
        <v>Total</v>
      </c>
      <c r="N407" s="516">
        <f>INDEX('Currency risk'!$B$72:$C$87,MATCH('Direct validations'!L407,'Currency risk'!$C$72:$C$87,0),1)</f>
        <v>8</v>
      </c>
      <c r="O407" s="516" t="str">
        <f>HLOOKUP(M407,'Currency risk'!$B$73:$L$74,2,FALSE)</f>
        <v>AN</v>
      </c>
      <c r="P407" s="520">
        <f>INDEX('Currency risk'!$B$72:$L$87,MATCH('Direct validations'!N407,'Currency risk'!$B$72:$B$87,0),MATCH('Direct validations'!O407,'Currency risk'!$B$74:$L$74,0))</f>
        <v>0</v>
      </c>
      <c r="Q407" s="520">
        <f>INDEX('Currency risk'!$N$72:$X$87,MATCH('Direct validations'!N407,'Currency risk'!$N$72:$N$87,0),MATCH('Direct validations'!O407,'Currency risk'!$N$74:$X$74,0))</f>
        <v>0</v>
      </c>
      <c r="R407" s="517" t="str">
        <f t="shared" si="138"/>
        <v>Pass</v>
      </c>
      <c r="S407" s="529" t="str">
        <f t="shared" si="139"/>
        <v>Pass</v>
      </c>
      <c r="T407" s="517" t="s">
        <v>104</v>
      </c>
      <c r="U407" s="517">
        <f t="shared" si="140"/>
        <v>0</v>
      </c>
      <c r="V407" s="529">
        <f t="shared" si="140"/>
        <v>0</v>
      </c>
    </row>
    <row r="408" spans="4:22" ht="14.5" x14ac:dyDescent="0.35">
      <c r="D408" s="527" t="s">
        <v>107</v>
      </c>
      <c r="E408" s="517" t="str">
        <f>'Balance Sheet'!$C$48</f>
        <v>Provisions for other risks</v>
      </c>
      <c r="F408" s="517" t="str">
        <f>'Balance Sheet'!$J$37</f>
        <v>2019 UY</v>
      </c>
      <c r="G408" s="519">
        <f>INDEX('Balance Sheet'!$B$36:$L$60,MATCH('Direct validations'!E408,'Balance Sheet'!$C$36:$C$60,0),1)</f>
        <v>7</v>
      </c>
      <c r="H408" s="519" t="str">
        <f>HLOOKUP(F408,'Balance Sheet'!$B$37:$L$38,2,FALSE)</f>
        <v>F</v>
      </c>
      <c r="I408" s="520">
        <f>INDEX('Balance Sheet'!$B$36:$L$60,MATCH('Direct validations'!G408,'Balance Sheet'!$B$36:$B$60,0),MATCH('Direct validations'!H408,'Balance Sheet'!$B$38:$L$38,0))</f>
        <v>0</v>
      </c>
      <c r="J408" s="520">
        <f>INDEX('Balance Sheet'!$B$97:$L$121,MATCH('Direct validations'!G408,'Balance Sheet'!$B$97:$B$121,0),MATCH('Direct validations'!H408,'Balance Sheet'!$B$99:$L$99,0))</f>
        <v>0</v>
      </c>
      <c r="K408" s="528" t="s">
        <v>2</v>
      </c>
      <c r="L408" s="516" t="str">
        <f>'Currency risk'!$C$99</f>
        <v>Provisions for other risks</v>
      </c>
      <c r="M408" s="516" t="str">
        <f>'Currency risk'!$L$90</f>
        <v>Total</v>
      </c>
      <c r="N408" s="516">
        <f>INDEX('Currency risk'!$B$89:$C$104,MATCH('Direct validations'!L408,'Currency risk'!$C$89:$C$104,0),1)</f>
        <v>8</v>
      </c>
      <c r="O408" s="516" t="str">
        <f>HLOOKUP(M408,'Currency risk'!$B$90:$L$91,2,FALSE)</f>
        <v>AV</v>
      </c>
      <c r="P408" s="520">
        <f>INDEX('Currency risk'!$B$89:$L$104,MATCH('Direct validations'!N408,'Currency risk'!$B$89:$B$104,0),MATCH('Direct validations'!O408,'Currency risk'!$B$91:$L$91,0))</f>
        <v>0</v>
      </c>
      <c r="Q408" s="520">
        <f>INDEX('Currency risk'!$N$89:$X$104,MATCH('Direct validations'!N408,'Currency risk'!$N$89:$N$104,0),MATCH('Direct validations'!O408,'Currency risk'!$N$91:$X$91,0))</f>
        <v>0</v>
      </c>
      <c r="R408" s="517" t="str">
        <f t="shared" si="138"/>
        <v>Pass</v>
      </c>
      <c r="S408" s="529" t="str">
        <f t="shared" si="139"/>
        <v>Pass</v>
      </c>
      <c r="T408" s="517" t="s">
        <v>104</v>
      </c>
      <c r="U408" s="517">
        <f t="shared" si="140"/>
        <v>0</v>
      </c>
      <c r="V408" s="529">
        <f t="shared" si="140"/>
        <v>0</v>
      </c>
    </row>
    <row r="409" spans="4:22" ht="14.5" x14ac:dyDescent="0.35">
      <c r="D409" s="527" t="s">
        <v>107</v>
      </c>
      <c r="E409" s="517" t="str">
        <f>'Balance Sheet'!$C$48</f>
        <v>Provisions for other risks</v>
      </c>
      <c r="F409" s="517" t="str">
        <f>'Balance Sheet'!$K$37</f>
        <v>2018 UY</v>
      </c>
      <c r="G409" s="519">
        <f>INDEX('Balance Sheet'!$B$36:$L$60,MATCH('Direct validations'!E409,'Balance Sheet'!$C$36:$C$60,0),1)</f>
        <v>7</v>
      </c>
      <c r="H409" s="519" t="str">
        <f>HLOOKUP(F409,'Balance Sheet'!$B$37:$L$38,2,FALSE)</f>
        <v>G</v>
      </c>
      <c r="I409" s="520">
        <f>INDEX('Balance Sheet'!$B$36:$L$60,MATCH('Direct validations'!G409,'Balance Sheet'!$B$36:$B$60,0),MATCH('Direct validations'!H409,'Balance Sheet'!$B$38:$L$38,0))</f>
        <v>0</v>
      </c>
      <c r="J409" s="520">
        <f>INDEX('Balance Sheet'!$B$97:$L$121,MATCH('Direct validations'!G409,'Balance Sheet'!$B$97:$B$121,0),MATCH('Direct validations'!H409,'Balance Sheet'!$B$99:$L$99,0))</f>
        <v>0</v>
      </c>
      <c r="K409" s="528" t="s">
        <v>2</v>
      </c>
      <c r="L409" s="516" t="str">
        <f>'Currency risk'!$C$116</f>
        <v>Provisions for other risks</v>
      </c>
      <c r="M409" s="516" t="str">
        <f>'Currency risk'!$L$107</f>
        <v>Total</v>
      </c>
      <c r="N409" s="516">
        <f>INDEX('Currency risk'!$B$106:$C$121,MATCH('Direct validations'!L409,'Currency risk'!$C$106:$C$121,0),1)</f>
        <v>8</v>
      </c>
      <c r="O409" s="516" t="str">
        <f>HLOOKUP(M409,'Currency risk'!$B$107:$L$108,2,FALSE)</f>
        <v>BD</v>
      </c>
      <c r="P409" s="520">
        <f>INDEX('Currency risk'!$B$106:$L$121,MATCH('Direct validations'!N409,'Currency risk'!$B$106:$B$121,0),MATCH('Direct validations'!O409,'Currency risk'!$B$108:$L$108,0))</f>
        <v>0</v>
      </c>
      <c r="Q409" s="520">
        <f>INDEX('Currency risk'!$N$106:$X$121,MATCH('Direct validations'!N409,'Currency risk'!$N$106:$N$121,0),MATCH('Direct validations'!O409,'Currency risk'!$N$108:$X$108,0))</f>
        <v>0</v>
      </c>
      <c r="R409" s="517" t="str">
        <f t="shared" si="138"/>
        <v>Pass</v>
      </c>
      <c r="S409" s="529" t="str">
        <f t="shared" si="139"/>
        <v>Pass</v>
      </c>
      <c r="T409" s="517" t="s">
        <v>104</v>
      </c>
      <c r="U409" s="517">
        <f t="shared" si="140"/>
        <v>0</v>
      </c>
      <c r="V409" s="529">
        <f t="shared" si="140"/>
        <v>0</v>
      </c>
    </row>
    <row r="410" spans="4:22" ht="14.5" x14ac:dyDescent="0.35">
      <c r="D410" s="527" t="s">
        <v>107</v>
      </c>
      <c r="E410" s="517" t="str">
        <f>'Balance Sheet'!$C$48</f>
        <v>Provisions for other risks</v>
      </c>
      <c r="F410" s="517" t="str">
        <f>'Balance Sheet'!$L$37</f>
        <v>Total</v>
      </c>
      <c r="G410" s="519">
        <f>INDEX('Balance Sheet'!$B$36:$L$60,MATCH('Direct validations'!E410,'Balance Sheet'!$C$36:$C$60,0),1)</f>
        <v>7</v>
      </c>
      <c r="H410" s="519" t="str">
        <f>HLOOKUP(F410,'Balance Sheet'!$B$37:$L$38,2,FALSE)</f>
        <v>H</v>
      </c>
      <c r="I410" s="520">
        <f>INDEX('Balance Sheet'!$B$36:$L$60,MATCH('Direct validations'!G410,'Balance Sheet'!$B$36:$B$60,0),MATCH('Direct validations'!H410,'Balance Sheet'!$B$38:$L$38,0))</f>
        <v>0</v>
      </c>
      <c r="J410" s="520">
        <f>INDEX('Balance Sheet'!$B$97:$L$121,MATCH('Direct validations'!G410,'Balance Sheet'!$B$97:$B$121,0),MATCH('Direct validations'!H410,'Balance Sheet'!$B$99:$L$99,0))</f>
        <v>0</v>
      </c>
      <c r="K410" s="528" t="s">
        <v>2</v>
      </c>
      <c r="L410" s="516" t="str">
        <f>'Currency risk'!$C$133</f>
        <v>Provisions for other risks</v>
      </c>
      <c r="M410" s="516" t="str">
        <f>'Currency risk'!$L$124</f>
        <v>Total</v>
      </c>
      <c r="N410" s="516">
        <f>INDEX('Currency risk'!$B$123:$C$138,MATCH('Direct validations'!L410,'Currency risk'!$C$123:$C$138,0),1)</f>
        <v>8</v>
      </c>
      <c r="O410" s="516" t="str">
        <f>HLOOKUP(M410,'Currency risk'!$B$124:$L$125,2,FALSE)</f>
        <v>BL</v>
      </c>
      <c r="P410" s="520">
        <f>INDEX('Currency risk'!$B$123:$L$138,MATCH('Direct validations'!N410,'Currency risk'!$B$123:$B$138,0),MATCH('Direct validations'!O410,'Currency risk'!$B$125:$L$125,0))</f>
        <v>0</v>
      </c>
      <c r="Q410" s="520">
        <f>INDEX('Currency risk'!$N$123:$X$138,MATCH('Direct validations'!N410,'Currency risk'!$N$123:$N$138,0),MATCH('Direct validations'!O410,'Currency risk'!$N$125:$X$125,0))</f>
        <v>0</v>
      </c>
      <c r="R410" s="517" t="str">
        <f t="shared" si="138"/>
        <v>Pass</v>
      </c>
      <c r="S410" s="529" t="str">
        <f t="shared" si="139"/>
        <v>Pass</v>
      </c>
      <c r="T410" s="517" t="s">
        <v>104</v>
      </c>
      <c r="U410" s="517">
        <f t="shared" si="140"/>
        <v>0</v>
      </c>
      <c r="V410" s="529">
        <f t="shared" si="140"/>
        <v>0</v>
      </c>
    </row>
    <row r="411" spans="4:22" x14ac:dyDescent="0.3">
      <c r="D411" s="530"/>
      <c r="E411" s="517"/>
      <c r="F411" s="517"/>
      <c r="G411" s="519"/>
      <c r="H411" s="519"/>
      <c r="I411" s="520"/>
      <c r="J411" s="520"/>
      <c r="P411" s="520"/>
      <c r="Q411" s="520"/>
      <c r="R411" s="517"/>
      <c r="S411" s="529"/>
      <c r="T411" s="517"/>
      <c r="U411" s="517"/>
      <c r="V411" s="529"/>
    </row>
    <row r="412" spans="4:22" ht="14.5" x14ac:dyDescent="0.35">
      <c r="D412" s="527" t="s">
        <v>107</v>
      </c>
      <c r="E412" s="517" t="str">
        <f>'Balance Sheet'!$C$50</f>
        <v>Deposits received from reinsurers</v>
      </c>
      <c r="F412" s="517" t="str">
        <f>'Balance Sheet'!$E$37</f>
        <v>2024 UY</v>
      </c>
      <c r="G412" s="519">
        <f>INDEX('Balance Sheet'!$B$36:$L$60,MATCH('Direct validations'!E412,'Balance Sheet'!$C$36:$C$60,0),1)</f>
        <v>8</v>
      </c>
      <c r="H412" s="519" t="str">
        <f>HLOOKUP(F412,'Balance Sheet'!$B$37:$L$38,2,FALSE)</f>
        <v>A</v>
      </c>
      <c r="I412" s="520">
        <f>INDEX('Balance Sheet'!$B$36:$L$60,MATCH('Direct validations'!G412,'Balance Sheet'!$B$36:$B$60,0),MATCH('Direct validations'!H412,'Balance Sheet'!$B$38:$L$38,0))</f>
        <v>0</v>
      </c>
      <c r="J412" s="520">
        <f>INDEX('Balance Sheet'!$B$97:$L$121,MATCH('Direct validations'!G412,'Balance Sheet'!$B$97:$B$121,0),MATCH('Direct validations'!H412,'Balance Sheet'!$B$99:$L$99,0))</f>
        <v>0</v>
      </c>
      <c r="K412" s="528" t="s">
        <v>2</v>
      </c>
      <c r="L412" s="516" t="str">
        <f>'Currency risk'!$C$15</f>
        <v>Deposits received from reinsurers</v>
      </c>
      <c r="M412" s="516" t="str">
        <f>'Currency risk'!$L$5</f>
        <v>Total</v>
      </c>
      <c r="N412" s="516">
        <f>INDEX('Currency risk'!$B$4:$C$19,MATCH('Direct validations'!L412,'Currency risk'!$C$4:$C$19,0),1)</f>
        <v>9</v>
      </c>
      <c r="O412" s="516" t="str">
        <f>HLOOKUP(M412,'Currency risk'!$B$5:$L$6,2,FALSE)</f>
        <v>H</v>
      </c>
      <c r="P412" s="520">
        <f>INDEX('Currency risk'!$B$4:$L$19,MATCH('Direct validations'!N412,'Currency risk'!$B$4:$B$19,0),MATCH('Direct validations'!O412,'Currency risk'!$B$6:$L$6,0))</f>
        <v>0</v>
      </c>
      <c r="Q412" s="520">
        <f>INDEX('Currency risk'!$N$4:$X$19,MATCH('Direct validations'!N412,'Currency risk'!$N$4:$N$19,0),MATCH('Direct validations'!O412,'Currency risk'!$N$6:$X$6,0))</f>
        <v>0</v>
      </c>
      <c r="R412" s="517" t="str">
        <f t="shared" ref="R412:R419" si="141">IF($T412="No",IF(I412=P412,"Pass","Fail"),IF(I412+P412=0,"Pass","Fail"))</f>
        <v>Pass</v>
      </c>
      <c r="S412" s="529" t="str">
        <f t="shared" ref="S412:S419" si="142">IF($T412="No",IF(J412=Q412,"Pass","Fail"),IF(J412+Q412=0,"Pass","Fail"))</f>
        <v>Pass</v>
      </c>
      <c r="T412" s="517" t="s">
        <v>104</v>
      </c>
      <c r="U412" s="517">
        <f t="shared" ref="U412:V419" si="143">IF(R412="Pass",0,1)</f>
        <v>0</v>
      </c>
      <c r="V412" s="529">
        <f t="shared" si="143"/>
        <v>0</v>
      </c>
    </row>
    <row r="413" spans="4:22" ht="14.5" x14ac:dyDescent="0.35">
      <c r="D413" s="527" t="s">
        <v>107</v>
      </c>
      <c r="E413" s="517" t="str">
        <f>'Balance Sheet'!$C$50</f>
        <v>Deposits received from reinsurers</v>
      </c>
      <c r="F413" s="517" t="str">
        <f>'Balance Sheet'!$F$37</f>
        <v>2023 UY</v>
      </c>
      <c r="G413" s="519">
        <f>INDEX('Balance Sheet'!$B$36:$L$60,MATCH('Direct validations'!E413,'Balance Sheet'!$C$36:$C$60,0),1)</f>
        <v>8</v>
      </c>
      <c r="H413" s="519" t="str">
        <f>HLOOKUP(F413,'Balance Sheet'!$B$37:$L$38,2,FALSE)</f>
        <v>B</v>
      </c>
      <c r="I413" s="520">
        <f>INDEX('Balance Sheet'!$B$36:$L$60,MATCH('Direct validations'!G413,'Balance Sheet'!$B$36:$B$60,0),MATCH('Direct validations'!H413,'Balance Sheet'!$B$38:$L$38,0))</f>
        <v>0</v>
      </c>
      <c r="J413" s="520">
        <f>INDEX('Balance Sheet'!$B$97:$L$121,MATCH('Direct validations'!G413,'Balance Sheet'!$B$97:$B$121,0),MATCH('Direct validations'!H413,'Balance Sheet'!$B$99:$L$99,0))</f>
        <v>0</v>
      </c>
      <c r="K413" s="528" t="s">
        <v>2</v>
      </c>
      <c r="L413" s="516" t="str">
        <f>'Currency risk'!$C$32</f>
        <v>Deposits received from reinsurers</v>
      </c>
      <c r="M413" s="516" t="str">
        <f>'Currency risk'!$L$22</f>
        <v>Total</v>
      </c>
      <c r="N413" s="516">
        <f>INDEX('Currency risk'!$B$21:$C$36,MATCH('Direct validations'!L413,'Currency risk'!$C$21:$C$36,0),1)</f>
        <v>9</v>
      </c>
      <c r="O413" s="516" t="str">
        <f>HLOOKUP(M413,'Currency risk'!$B$22:$L$23,2,FALSE)</f>
        <v>P</v>
      </c>
      <c r="P413" s="520">
        <f>INDEX('Currency risk'!$B$21:$L$36,MATCH('Direct validations'!N413,'Currency risk'!$B$21:$B$36,0),MATCH('Direct validations'!O413,'Currency risk'!$B$23:$L$23,0))</f>
        <v>0</v>
      </c>
      <c r="Q413" s="520">
        <f>INDEX('Currency risk'!$N$21:$X$36,MATCH('Direct validations'!N413,'Currency risk'!$N$21:$N$36,0),MATCH('Direct validations'!O413,'Currency risk'!$N$23:$X$23,0))</f>
        <v>0</v>
      </c>
      <c r="R413" s="517" t="str">
        <f t="shared" si="141"/>
        <v>Pass</v>
      </c>
      <c r="S413" s="529" t="str">
        <f t="shared" si="142"/>
        <v>Pass</v>
      </c>
      <c r="T413" s="517" t="s">
        <v>104</v>
      </c>
      <c r="U413" s="517">
        <f t="shared" si="143"/>
        <v>0</v>
      </c>
      <c r="V413" s="529">
        <f t="shared" si="143"/>
        <v>0</v>
      </c>
    </row>
    <row r="414" spans="4:22" ht="14.5" x14ac:dyDescent="0.35">
      <c r="D414" s="527" t="s">
        <v>107</v>
      </c>
      <c r="E414" s="517" t="str">
        <f>'Balance Sheet'!$C$50</f>
        <v>Deposits received from reinsurers</v>
      </c>
      <c r="F414" s="517" t="str">
        <f>'Balance Sheet'!$G$37</f>
        <v>2022 UY</v>
      </c>
      <c r="G414" s="519">
        <f>INDEX('Balance Sheet'!$B$36:$L$60,MATCH('Direct validations'!E414,'Balance Sheet'!$C$36:$C$60,0),1)</f>
        <v>8</v>
      </c>
      <c r="H414" s="519" t="str">
        <f>HLOOKUP(F414,'Balance Sheet'!$B$37:$L$38,2,FALSE)</f>
        <v>C</v>
      </c>
      <c r="I414" s="520">
        <f>INDEX('Balance Sheet'!$B$36:$L$60,MATCH('Direct validations'!G414,'Balance Sheet'!$B$36:$B$60,0),MATCH('Direct validations'!H414,'Balance Sheet'!$B$38:$L$38,0))</f>
        <v>0</v>
      </c>
      <c r="J414" s="520">
        <f>INDEX('Balance Sheet'!$B$97:$L$121,MATCH('Direct validations'!G414,'Balance Sheet'!$B$97:$B$121,0),MATCH('Direct validations'!H414,'Balance Sheet'!$B$99:$L$99,0))</f>
        <v>0</v>
      </c>
      <c r="K414" s="528" t="s">
        <v>2</v>
      </c>
      <c r="L414" s="516" t="str">
        <f>'Currency risk'!$C$49</f>
        <v>Deposits received from reinsurers</v>
      </c>
      <c r="M414" s="516" t="str">
        <f>'Currency risk'!$L$39</f>
        <v>Total</v>
      </c>
      <c r="N414" s="516">
        <f>INDEX('Currency risk'!$B$38:$C$53,MATCH('Direct validations'!L414,'Currency risk'!$C$38:$C$53,0),1)</f>
        <v>9</v>
      </c>
      <c r="O414" s="516" t="str">
        <f>HLOOKUP(M414,'Currency risk'!$B$39:$L$40,2,FALSE)</f>
        <v>X</v>
      </c>
      <c r="P414" s="520">
        <f>INDEX('Currency risk'!$B$38:$L$53,MATCH('Direct validations'!N414,'Currency risk'!$B$38:$B$53,0),MATCH('Direct validations'!O414,'Currency risk'!$B$40:$L$40,0))</f>
        <v>0</v>
      </c>
      <c r="Q414" s="520">
        <f>INDEX('Currency risk'!$N$38:$X$53,MATCH('Direct validations'!N414,'Currency risk'!$N$38:$N$53,0),MATCH('Direct validations'!O414,'Currency risk'!$N$40:$X$40,0))</f>
        <v>0</v>
      </c>
      <c r="R414" s="517" t="str">
        <f t="shared" si="141"/>
        <v>Pass</v>
      </c>
      <c r="S414" s="529" t="str">
        <f t="shared" si="142"/>
        <v>Pass</v>
      </c>
      <c r="T414" s="517" t="s">
        <v>104</v>
      </c>
      <c r="U414" s="517">
        <f t="shared" si="143"/>
        <v>0</v>
      </c>
      <c r="V414" s="529">
        <f t="shared" si="143"/>
        <v>0</v>
      </c>
    </row>
    <row r="415" spans="4:22" ht="14.5" x14ac:dyDescent="0.35">
      <c r="D415" s="527" t="s">
        <v>107</v>
      </c>
      <c r="E415" s="517" t="str">
        <f>'Balance Sheet'!$C$50</f>
        <v>Deposits received from reinsurers</v>
      </c>
      <c r="F415" s="517" t="str">
        <f>'Balance Sheet'!$H$37</f>
        <v>2021 UY</v>
      </c>
      <c r="G415" s="519">
        <f>INDEX('Balance Sheet'!$B$36:$L$60,MATCH('Direct validations'!E415,'Balance Sheet'!$C$36:$C$60,0),1)</f>
        <v>8</v>
      </c>
      <c r="H415" s="519" t="str">
        <f>HLOOKUP(F415,'Balance Sheet'!$B$37:$L$38,2,FALSE)</f>
        <v>D</v>
      </c>
      <c r="I415" s="520">
        <f>INDEX('Balance Sheet'!$B$36:$L$60,MATCH('Direct validations'!G415,'Balance Sheet'!$B$36:$B$60,0),MATCH('Direct validations'!H415,'Balance Sheet'!$B$38:$L$38,0))</f>
        <v>0</v>
      </c>
      <c r="J415" s="520">
        <f>INDEX('Balance Sheet'!$B$97:$L$121,MATCH('Direct validations'!G415,'Balance Sheet'!$B$97:$B$121,0),MATCH('Direct validations'!H415,'Balance Sheet'!$B$99:$L$99,0))</f>
        <v>0</v>
      </c>
      <c r="K415" s="528" t="s">
        <v>2</v>
      </c>
      <c r="L415" s="516" t="str">
        <f>'Currency risk'!$C$66</f>
        <v>Deposits received from reinsurers</v>
      </c>
      <c r="M415" s="516" t="str">
        <f>'Currency risk'!$L$56</f>
        <v>Total</v>
      </c>
      <c r="N415" s="516">
        <f>INDEX('Currency risk'!$B$55:$C$70,MATCH('Direct validations'!L415,'Currency risk'!$C$55:$C$70,0),1)</f>
        <v>9</v>
      </c>
      <c r="O415" s="516" t="str">
        <f>HLOOKUP(M415,'Currency risk'!$B$56:$L$57,2,FALSE)</f>
        <v>AF</v>
      </c>
      <c r="P415" s="520">
        <f>INDEX('Currency risk'!$B$55:$L$70,MATCH('Direct validations'!N415,'Currency risk'!$B$55:$B$70,0),MATCH('Direct validations'!O415,'Currency risk'!$B$57:$L$57,0))</f>
        <v>0</v>
      </c>
      <c r="Q415" s="520">
        <f>INDEX('Currency risk'!$N$55:$X$70,MATCH('Direct validations'!N415,'Currency risk'!$N$55:$N$70,0),MATCH('Direct validations'!O415,'Currency risk'!$N$57:$X$57,0))</f>
        <v>0</v>
      </c>
      <c r="R415" s="517" t="str">
        <f t="shared" si="141"/>
        <v>Pass</v>
      </c>
      <c r="S415" s="529" t="str">
        <f t="shared" si="142"/>
        <v>Pass</v>
      </c>
      <c r="T415" s="517" t="s">
        <v>104</v>
      </c>
      <c r="U415" s="517">
        <f t="shared" si="143"/>
        <v>0</v>
      </c>
      <c r="V415" s="529">
        <f t="shared" si="143"/>
        <v>0</v>
      </c>
    </row>
    <row r="416" spans="4:22" ht="14.5" x14ac:dyDescent="0.35">
      <c r="D416" s="527" t="s">
        <v>107</v>
      </c>
      <c r="E416" s="517" t="str">
        <f>'Balance Sheet'!$C$50</f>
        <v>Deposits received from reinsurers</v>
      </c>
      <c r="F416" s="517" t="str">
        <f>'Balance Sheet'!$I$37</f>
        <v>2020 UY</v>
      </c>
      <c r="G416" s="519">
        <f>INDEX('Balance Sheet'!$B$36:$L$60,MATCH('Direct validations'!E416,'Balance Sheet'!$C$36:$C$60,0),1)</f>
        <v>8</v>
      </c>
      <c r="H416" s="519" t="str">
        <f>HLOOKUP(F416,'Balance Sheet'!$B$37:$L$38,2,FALSE)</f>
        <v>E</v>
      </c>
      <c r="I416" s="520">
        <f>INDEX('Balance Sheet'!$B$36:$L$60,MATCH('Direct validations'!G416,'Balance Sheet'!$B$36:$B$60,0),MATCH('Direct validations'!H416,'Balance Sheet'!$B$38:$L$38,0))</f>
        <v>0</v>
      </c>
      <c r="J416" s="520">
        <f>INDEX('Balance Sheet'!$B$97:$L$121,MATCH('Direct validations'!G416,'Balance Sheet'!$B$97:$B$121,0),MATCH('Direct validations'!H416,'Balance Sheet'!$B$99:$L$99,0))</f>
        <v>0</v>
      </c>
      <c r="K416" s="528" t="s">
        <v>2</v>
      </c>
      <c r="L416" s="516" t="str">
        <f>'Currency risk'!$C$83</f>
        <v>Deposits received from reinsurers</v>
      </c>
      <c r="M416" s="516" t="str">
        <f>'Currency risk'!$L$73</f>
        <v>Total</v>
      </c>
      <c r="N416" s="516">
        <f>INDEX('Currency risk'!$B$72:$C$87,MATCH('Direct validations'!L416,'Currency risk'!$C$72:$C$87,0),1)</f>
        <v>9</v>
      </c>
      <c r="O416" s="516" t="str">
        <f>HLOOKUP(M416,'Currency risk'!$B$73:$L$74,2,FALSE)</f>
        <v>AN</v>
      </c>
      <c r="P416" s="520">
        <f>INDEX('Currency risk'!$B$72:$L$87,MATCH('Direct validations'!N416,'Currency risk'!$B$72:$B$87,0),MATCH('Direct validations'!O416,'Currency risk'!$B$74:$L$74,0))</f>
        <v>0</v>
      </c>
      <c r="Q416" s="520">
        <f>INDEX('Currency risk'!$N$72:$X$87,MATCH('Direct validations'!N416,'Currency risk'!$N$72:$N$87,0),MATCH('Direct validations'!O416,'Currency risk'!$N$74:$X$74,0))</f>
        <v>0</v>
      </c>
      <c r="R416" s="517" t="str">
        <f t="shared" si="141"/>
        <v>Pass</v>
      </c>
      <c r="S416" s="529" t="str">
        <f t="shared" si="142"/>
        <v>Pass</v>
      </c>
      <c r="T416" s="517" t="s">
        <v>104</v>
      </c>
      <c r="U416" s="517">
        <f t="shared" si="143"/>
        <v>0</v>
      </c>
      <c r="V416" s="529">
        <f t="shared" si="143"/>
        <v>0</v>
      </c>
    </row>
    <row r="417" spans="4:22" ht="14.5" x14ac:dyDescent="0.35">
      <c r="D417" s="527" t="s">
        <v>107</v>
      </c>
      <c r="E417" s="517" t="str">
        <f>'Balance Sheet'!$C$50</f>
        <v>Deposits received from reinsurers</v>
      </c>
      <c r="F417" s="517" t="str">
        <f>'Balance Sheet'!$J$37</f>
        <v>2019 UY</v>
      </c>
      <c r="G417" s="519">
        <f>INDEX('Balance Sheet'!$B$36:$L$60,MATCH('Direct validations'!E417,'Balance Sheet'!$C$36:$C$60,0),1)</f>
        <v>8</v>
      </c>
      <c r="H417" s="519" t="str">
        <f>HLOOKUP(F417,'Balance Sheet'!$B$37:$L$38,2,FALSE)</f>
        <v>F</v>
      </c>
      <c r="I417" s="520">
        <f>INDEX('Balance Sheet'!$B$36:$L$60,MATCH('Direct validations'!G417,'Balance Sheet'!$B$36:$B$60,0),MATCH('Direct validations'!H417,'Balance Sheet'!$B$38:$L$38,0))</f>
        <v>0</v>
      </c>
      <c r="J417" s="520">
        <f>INDEX('Balance Sheet'!$B$97:$L$121,MATCH('Direct validations'!G417,'Balance Sheet'!$B$97:$B$121,0),MATCH('Direct validations'!H417,'Balance Sheet'!$B$99:$L$99,0))</f>
        <v>0</v>
      </c>
      <c r="K417" s="528" t="s">
        <v>2</v>
      </c>
      <c r="L417" s="516" t="str">
        <f>'Currency risk'!$C$100</f>
        <v>Deposits received from reinsurers</v>
      </c>
      <c r="M417" s="516" t="str">
        <f>'Currency risk'!$L$90</f>
        <v>Total</v>
      </c>
      <c r="N417" s="516">
        <f>INDEX('Currency risk'!$B$89:$C$104,MATCH('Direct validations'!L417,'Currency risk'!$C$89:$C$104,0),1)</f>
        <v>9</v>
      </c>
      <c r="O417" s="516" t="str">
        <f>HLOOKUP(M417,'Currency risk'!$B$90:$L$91,2,FALSE)</f>
        <v>AV</v>
      </c>
      <c r="P417" s="520">
        <f>INDEX('Currency risk'!$B$89:$L$104,MATCH('Direct validations'!N417,'Currency risk'!$B$89:$B$104,0),MATCH('Direct validations'!O417,'Currency risk'!$B$91:$L$91,0))</f>
        <v>0</v>
      </c>
      <c r="Q417" s="520">
        <f>INDEX('Currency risk'!$N$89:$X$104,MATCH('Direct validations'!N417,'Currency risk'!$N$89:$N$104,0),MATCH('Direct validations'!O417,'Currency risk'!$N$91:$X$91,0))</f>
        <v>0</v>
      </c>
      <c r="R417" s="517" t="str">
        <f t="shared" si="141"/>
        <v>Pass</v>
      </c>
      <c r="S417" s="529" t="str">
        <f t="shared" si="142"/>
        <v>Pass</v>
      </c>
      <c r="T417" s="517" t="s">
        <v>104</v>
      </c>
      <c r="U417" s="517">
        <f t="shared" si="143"/>
        <v>0</v>
      </c>
      <c r="V417" s="529">
        <f t="shared" si="143"/>
        <v>0</v>
      </c>
    </row>
    <row r="418" spans="4:22" ht="14.5" x14ac:dyDescent="0.35">
      <c r="D418" s="527" t="s">
        <v>107</v>
      </c>
      <c r="E418" s="517" t="str">
        <f>'Balance Sheet'!$C$50</f>
        <v>Deposits received from reinsurers</v>
      </c>
      <c r="F418" s="517" t="str">
        <f>'Balance Sheet'!$K$37</f>
        <v>2018 UY</v>
      </c>
      <c r="G418" s="519">
        <f>INDEX('Balance Sheet'!$B$36:$L$60,MATCH('Direct validations'!E418,'Balance Sheet'!$C$36:$C$60,0),1)</f>
        <v>8</v>
      </c>
      <c r="H418" s="519" t="str">
        <f>HLOOKUP(F418,'Balance Sheet'!$B$37:$L$38,2,FALSE)</f>
        <v>G</v>
      </c>
      <c r="I418" s="520">
        <f>INDEX('Balance Sheet'!$B$36:$L$60,MATCH('Direct validations'!G418,'Balance Sheet'!$B$36:$B$60,0),MATCH('Direct validations'!H418,'Balance Sheet'!$B$38:$L$38,0))</f>
        <v>0</v>
      </c>
      <c r="J418" s="520">
        <f>INDEX('Balance Sheet'!$B$97:$L$121,MATCH('Direct validations'!G418,'Balance Sheet'!$B$97:$B$121,0),MATCH('Direct validations'!H418,'Balance Sheet'!$B$99:$L$99,0))</f>
        <v>0</v>
      </c>
      <c r="K418" s="528" t="s">
        <v>2</v>
      </c>
      <c r="L418" s="516" t="str">
        <f>'Currency risk'!$C$117</f>
        <v>Deposits received from reinsurers</v>
      </c>
      <c r="M418" s="516" t="str">
        <f>'Currency risk'!$L$107</f>
        <v>Total</v>
      </c>
      <c r="N418" s="516">
        <f>INDEX('Currency risk'!$B$106:$C$121,MATCH('Direct validations'!L418,'Currency risk'!$C$106:$C$121,0),1)</f>
        <v>9</v>
      </c>
      <c r="O418" s="516" t="str">
        <f>HLOOKUP(M418,'Currency risk'!$B$107:$L$108,2,FALSE)</f>
        <v>BD</v>
      </c>
      <c r="P418" s="520">
        <f>INDEX('Currency risk'!$B$106:$L$121,MATCH('Direct validations'!N418,'Currency risk'!$B$106:$B$121,0),MATCH('Direct validations'!O418,'Currency risk'!$B$108:$L$108,0))</f>
        <v>0</v>
      </c>
      <c r="Q418" s="520">
        <f>INDEX('Currency risk'!$N$106:$X$121,MATCH('Direct validations'!N418,'Currency risk'!$N$106:$N$121,0),MATCH('Direct validations'!O418,'Currency risk'!$N$108:$X$108,0))</f>
        <v>0</v>
      </c>
      <c r="R418" s="517" t="str">
        <f t="shared" si="141"/>
        <v>Pass</v>
      </c>
      <c r="S418" s="529" t="str">
        <f t="shared" si="142"/>
        <v>Pass</v>
      </c>
      <c r="T418" s="517" t="s">
        <v>104</v>
      </c>
      <c r="U418" s="517">
        <f t="shared" si="143"/>
        <v>0</v>
      </c>
      <c r="V418" s="529">
        <f t="shared" si="143"/>
        <v>0</v>
      </c>
    </row>
    <row r="419" spans="4:22" ht="14.5" x14ac:dyDescent="0.35">
      <c r="D419" s="527" t="s">
        <v>107</v>
      </c>
      <c r="E419" s="517" t="str">
        <f>'Balance Sheet'!$C$50</f>
        <v>Deposits received from reinsurers</v>
      </c>
      <c r="F419" s="517" t="str">
        <f>'Balance Sheet'!$L$37</f>
        <v>Total</v>
      </c>
      <c r="G419" s="519">
        <f>INDEX('Balance Sheet'!$B$36:$L$60,MATCH('Direct validations'!E419,'Balance Sheet'!$C$36:$C$60,0),1)</f>
        <v>8</v>
      </c>
      <c r="H419" s="519" t="str">
        <f>HLOOKUP(F419,'Balance Sheet'!$B$37:$L$38,2,FALSE)</f>
        <v>H</v>
      </c>
      <c r="I419" s="520">
        <f>INDEX('Balance Sheet'!$B$36:$L$60,MATCH('Direct validations'!G419,'Balance Sheet'!$B$36:$B$60,0),MATCH('Direct validations'!H419,'Balance Sheet'!$B$38:$L$38,0))</f>
        <v>0</v>
      </c>
      <c r="J419" s="520">
        <f>INDEX('Balance Sheet'!$B$97:$L$121,MATCH('Direct validations'!G419,'Balance Sheet'!$B$97:$B$121,0),MATCH('Direct validations'!H419,'Balance Sheet'!$B$99:$L$99,0))</f>
        <v>0</v>
      </c>
      <c r="K419" s="528" t="s">
        <v>2</v>
      </c>
      <c r="L419" s="516" t="str">
        <f>'Currency risk'!$C$134</f>
        <v>Deposits received from reinsurers</v>
      </c>
      <c r="M419" s="516" t="str">
        <f>'Currency risk'!$L$124</f>
        <v>Total</v>
      </c>
      <c r="N419" s="516">
        <f>INDEX('Currency risk'!$B$123:$C$138,MATCH('Direct validations'!L419,'Currency risk'!$C$123:$C$138,0),1)</f>
        <v>9</v>
      </c>
      <c r="O419" s="516" t="str">
        <f>HLOOKUP(M419,'Currency risk'!$B$124:$L$125,2,FALSE)</f>
        <v>BL</v>
      </c>
      <c r="P419" s="520">
        <f>INDEX('Currency risk'!$B$123:$L$138,MATCH('Direct validations'!N419,'Currency risk'!$B$123:$B$138,0),MATCH('Direct validations'!O419,'Currency risk'!$B$125:$L$125,0))</f>
        <v>0</v>
      </c>
      <c r="Q419" s="520">
        <f>INDEX('Currency risk'!$N$123:$X$138,MATCH('Direct validations'!N419,'Currency risk'!$N$123:$N$138,0),MATCH('Direct validations'!O419,'Currency risk'!$N$125:$X$125,0))</f>
        <v>0</v>
      </c>
      <c r="R419" s="517" t="str">
        <f t="shared" si="141"/>
        <v>Pass</v>
      </c>
      <c r="S419" s="529" t="str">
        <f t="shared" si="142"/>
        <v>Pass</v>
      </c>
      <c r="T419" s="517" t="s">
        <v>104</v>
      </c>
      <c r="U419" s="517">
        <f t="shared" si="143"/>
        <v>0</v>
      </c>
      <c r="V419" s="529">
        <f t="shared" si="143"/>
        <v>0</v>
      </c>
    </row>
    <row r="420" spans="4:22" x14ac:dyDescent="0.3">
      <c r="D420" s="530"/>
      <c r="E420" s="517"/>
      <c r="F420" s="517"/>
      <c r="G420" s="519"/>
      <c r="H420" s="519"/>
      <c r="I420" s="520"/>
      <c r="J420" s="520"/>
      <c r="P420" s="520"/>
      <c r="Q420" s="520"/>
      <c r="R420" s="517"/>
      <c r="S420" s="529"/>
      <c r="T420" s="517"/>
      <c r="U420" s="517"/>
      <c r="V420" s="529"/>
    </row>
    <row r="421" spans="4:22" ht="14.5" x14ac:dyDescent="0.35">
      <c r="D421" s="527" t="s">
        <v>107</v>
      </c>
      <c r="E421" s="517" t="str">
        <f>'Balance Sheet'!$C$58</f>
        <v>Accruals and deferred income</v>
      </c>
      <c r="F421" s="517" t="str">
        <f>'Balance Sheet'!$E$37</f>
        <v>2024 UY</v>
      </c>
      <c r="G421" s="519">
        <f>INDEX('Balance Sheet'!$B$36:$L$60,MATCH('Direct validations'!E421,'Balance Sheet'!$C$36:$C$60,0),1)</f>
        <v>14</v>
      </c>
      <c r="H421" s="519" t="str">
        <f>HLOOKUP(F421,'Balance Sheet'!$B$37:$L$38,2,FALSE)</f>
        <v>A</v>
      </c>
      <c r="I421" s="520">
        <f>INDEX('Balance Sheet'!$B$36:$L$60,MATCH('Direct validations'!G421,'Balance Sheet'!$B$36:$B$60,0),MATCH('Direct validations'!H421,'Balance Sheet'!$B$38:$L$38,0))</f>
        <v>0</v>
      </c>
      <c r="J421" s="520">
        <f>INDEX('Balance Sheet'!$B$97:$L$121,MATCH('Direct validations'!G421,'Balance Sheet'!$B$97:$B$121,0),MATCH('Direct validations'!H421,'Balance Sheet'!$B$99:$L$99,0))</f>
        <v>0</v>
      </c>
      <c r="K421" s="528" t="s">
        <v>2</v>
      </c>
      <c r="L421" s="516" t="str">
        <f>'Currency risk'!$C$17</f>
        <v>Accruals and deferred income</v>
      </c>
      <c r="M421" s="516" t="str">
        <f>'Currency risk'!$L$5</f>
        <v>Total</v>
      </c>
      <c r="N421" s="516">
        <f>INDEX('Currency risk'!$B$4:$C$19,MATCH('Direct validations'!L421,'Currency risk'!$C$4:$C$19,0),1)</f>
        <v>11</v>
      </c>
      <c r="O421" s="516" t="str">
        <f>HLOOKUP(M421,'Currency risk'!$B$5:$L$6,2,FALSE)</f>
        <v>H</v>
      </c>
      <c r="P421" s="520">
        <f>INDEX('Currency risk'!$B$4:$L$19,MATCH('Direct validations'!N421,'Currency risk'!$B$4:$B$19,0),MATCH('Direct validations'!O421,'Currency risk'!$B$6:$L$6,0))</f>
        <v>0</v>
      </c>
      <c r="Q421" s="520">
        <f>INDEX('Currency risk'!$N$4:$X$19,MATCH('Direct validations'!N421,'Currency risk'!$N$4:$N$19,0),MATCH('Direct validations'!O421,'Currency risk'!$N$6:$X$6,0))</f>
        <v>0</v>
      </c>
      <c r="R421" s="517" t="str">
        <f t="shared" ref="R421:R428" si="144">IF($T421="No",IF(I421=P421,"Pass","Fail"),IF(I421+P421=0,"Pass","Fail"))</f>
        <v>Pass</v>
      </c>
      <c r="S421" s="529" t="str">
        <f t="shared" ref="S421:S428" si="145">IF($T421="No",IF(J421=Q421,"Pass","Fail"),IF(J421+Q421=0,"Pass","Fail"))</f>
        <v>Pass</v>
      </c>
      <c r="T421" s="517" t="s">
        <v>104</v>
      </c>
      <c r="U421" s="517">
        <f t="shared" ref="U421:V428" si="146">IF(R421="Pass",0,1)</f>
        <v>0</v>
      </c>
      <c r="V421" s="529">
        <f t="shared" si="146"/>
        <v>0</v>
      </c>
    </row>
    <row r="422" spans="4:22" ht="14.5" x14ac:dyDescent="0.35">
      <c r="D422" s="527" t="s">
        <v>107</v>
      </c>
      <c r="E422" s="517" t="str">
        <f>'Balance Sheet'!$C$58</f>
        <v>Accruals and deferred income</v>
      </c>
      <c r="F422" s="517" t="str">
        <f>'Balance Sheet'!$F$37</f>
        <v>2023 UY</v>
      </c>
      <c r="G422" s="519">
        <f>INDEX('Balance Sheet'!$B$36:$L$60,MATCH('Direct validations'!E422,'Balance Sheet'!$C$36:$C$60,0),1)</f>
        <v>14</v>
      </c>
      <c r="H422" s="519" t="str">
        <f>HLOOKUP(F422,'Balance Sheet'!$B$37:$L$38,2,FALSE)</f>
        <v>B</v>
      </c>
      <c r="I422" s="520">
        <f>INDEX('Balance Sheet'!$B$36:$L$60,MATCH('Direct validations'!G422,'Balance Sheet'!$B$36:$B$60,0),MATCH('Direct validations'!H422,'Balance Sheet'!$B$38:$L$38,0))</f>
        <v>0</v>
      </c>
      <c r="J422" s="520">
        <f>INDEX('Balance Sheet'!$B$97:$L$121,MATCH('Direct validations'!G422,'Balance Sheet'!$B$97:$B$121,0),MATCH('Direct validations'!H422,'Balance Sheet'!$B$99:$L$99,0))</f>
        <v>0</v>
      </c>
      <c r="K422" s="528" t="s">
        <v>2</v>
      </c>
      <c r="L422" s="516" t="str">
        <f>'Currency risk'!$C$34</f>
        <v>Accruals and deferred income</v>
      </c>
      <c r="M422" s="516" t="str">
        <f>'Currency risk'!$L$22</f>
        <v>Total</v>
      </c>
      <c r="N422" s="516">
        <f>INDEX('Currency risk'!$B$21:$C$36,MATCH('Direct validations'!L422,'Currency risk'!$C$21:$C$36,0),1)</f>
        <v>11</v>
      </c>
      <c r="O422" s="516" t="str">
        <f>HLOOKUP(M422,'Currency risk'!$B$22:$L$23,2,FALSE)</f>
        <v>P</v>
      </c>
      <c r="P422" s="520">
        <f>INDEX('Currency risk'!$B$21:$L$36,MATCH('Direct validations'!N422,'Currency risk'!$B$21:$B$36,0),MATCH('Direct validations'!O422,'Currency risk'!$B$23:$L$23,0))</f>
        <v>0</v>
      </c>
      <c r="Q422" s="520">
        <f>INDEX('Currency risk'!$N$21:$X$36,MATCH('Direct validations'!N422,'Currency risk'!$N$21:$N$36,0),MATCH('Direct validations'!O422,'Currency risk'!$N$23:$X$23,0))</f>
        <v>0</v>
      </c>
      <c r="R422" s="517" t="str">
        <f t="shared" si="144"/>
        <v>Pass</v>
      </c>
      <c r="S422" s="529" t="str">
        <f t="shared" si="145"/>
        <v>Pass</v>
      </c>
      <c r="T422" s="517" t="s">
        <v>104</v>
      </c>
      <c r="U422" s="517">
        <f t="shared" si="146"/>
        <v>0</v>
      </c>
      <c r="V422" s="529">
        <f t="shared" si="146"/>
        <v>0</v>
      </c>
    </row>
    <row r="423" spans="4:22" ht="14.5" x14ac:dyDescent="0.35">
      <c r="D423" s="527" t="s">
        <v>107</v>
      </c>
      <c r="E423" s="517" t="str">
        <f>'Balance Sheet'!$C$58</f>
        <v>Accruals and deferred income</v>
      </c>
      <c r="F423" s="517" t="str">
        <f>'Balance Sheet'!$G$37</f>
        <v>2022 UY</v>
      </c>
      <c r="G423" s="519">
        <f>INDEX('Balance Sheet'!$B$36:$L$60,MATCH('Direct validations'!E423,'Balance Sheet'!$C$36:$C$60,0),1)</f>
        <v>14</v>
      </c>
      <c r="H423" s="519" t="str">
        <f>HLOOKUP(F423,'Balance Sheet'!$B$37:$L$38,2,FALSE)</f>
        <v>C</v>
      </c>
      <c r="I423" s="520">
        <f>INDEX('Balance Sheet'!$B$36:$L$60,MATCH('Direct validations'!G423,'Balance Sheet'!$B$36:$B$60,0),MATCH('Direct validations'!H423,'Balance Sheet'!$B$38:$L$38,0))</f>
        <v>0</v>
      </c>
      <c r="J423" s="520">
        <f>INDEX('Balance Sheet'!$B$97:$L$121,MATCH('Direct validations'!G423,'Balance Sheet'!$B$97:$B$121,0),MATCH('Direct validations'!H423,'Balance Sheet'!$B$99:$L$99,0))</f>
        <v>0</v>
      </c>
      <c r="K423" s="528" t="s">
        <v>2</v>
      </c>
      <c r="L423" s="516" t="str">
        <f>'Currency risk'!$C$51</f>
        <v>Accruals and deferred income</v>
      </c>
      <c r="M423" s="516" t="str">
        <f>'Currency risk'!$L$39</f>
        <v>Total</v>
      </c>
      <c r="N423" s="516">
        <f>INDEX('Currency risk'!$B$38:$C$53,MATCH('Direct validations'!L423,'Currency risk'!$C$38:$C$53,0),1)</f>
        <v>11</v>
      </c>
      <c r="O423" s="516" t="str">
        <f>HLOOKUP(M423,'Currency risk'!$B$39:$L$40,2,FALSE)</f>
        <v>X</v>
      </c>
      <c r="P423" s="520">
        <f>INDEX('Currency risk'!$B$38:$L$53,MATCH('Direct validations'!N423,'Currency risk'!$B$38:$B$53,0),MATCH('Direct validations'!O423,'Currency risk'!$B$40:$L$40,0))</f>
        <v>0</v>
      </c>
      <c r="Q423" s="520">
        <f>INDEX('Currency risk'!$N$38:$X$53,MATCH('Direct validations'!N423,'Currency risk'!$N$38:$N$53,0),MATCH('Direct validations'!O423,'Currency risk'!$N$40:$X$40,0))</f>
        <v>0</v>
      </c>
      <c r="R423" s="517" t="str">
        <f t="shared" si="144"/>
        <v>Pass</v>
      </c>
      <c r="S423" s="529" t="str">
        <f t="shared" si="145"/>
        <v>Pass</v>
      </c>
      <c r="T423" s="517" t="s">
        <v>104</v>
      </c>
      <c r="U423" s="517">
        <f t="shared" si="146"/>
        <v>0</v>
      </c>
      <c r="V423" s="529">
        <f t="shared" si="146"/>
        <v>0</v>
      </c>
    </row>
    <row r="424" spans="4:22" ht="14.5" x14ac:dyDescent="0.35">
      <c r="D424" s="527" t="s">
        <v>107</v>
      </c>
      <c r="E424" s="517" t="str">
        <f>'Balance Sheet'!$C$58</f>
        <v>Accruals and deferred income</v>
      </c>
      <c r="F424" s="517" t="str">
        <f>'Balance Sheet'!$H$37</f>
        <v>2021 UY</v>
      </c>
      <c r="G424" s="519">
        <f>INDEX('Balance Sheet'!$B$36:$L$60,MATCH('Direct validations'!E424,'Balance Sheet'!$C$36:$C$60,0),1)</f>
        <v>14</v>
      </c>
      <c r="H424" s="519" t="str">
        <f>HLOOKUP(F424,'Balance Sheet'!$B$37:$L$38,2,FALSE)</f>
        <v>D</v>
      </c>
      <c r="I424" s="520">
        <f>INDEX('Balance Sheet'!$B$36:$L$60,MATCH('Direct validations'!G424,'Balance Sheet'!$B$36:$B$60,0),MATCH('Direct validations'!H424,'Balance Sheet'!$B$38:$L$38,0))</f>
        <v>0</v>
      </c>
      <c r="J424" s="520">
        <f>INDEX('Balance Sheet'!$B$97:$L$121,MATCH('Direct validations'!G424,'Balance Sheet'!$B$97:$B$121,0),MATCH('Direct validations'!H424,'Balance Sheet'!$B$99:$L$99,0))</f>
        <v>0</v>
      </c>
      <c r="K424" s="528" t="s">
        <v>2</v>
      </c>
      <c r="L424" s="516" t="str">
        <f>'Currency risk'!$C$68</f>
        <v>Accruals and deferred income</v>
      </c>
      <c r="M424" s="516" t="str">
        <f>'Currency risk'!$L$56</f>
        <v>Total</v>
      </c>
      <c r="N424" s="516">
        <f>INDEX('Currency risk'!$B$55:$C$70,MATCH('Direct validations'!L424,'Currency risk'!$C$55:$C$70,0),1)</f>
        <v>11</v>
      </c>
      <c r="O424" s="516" t="str">
        <f>HLOOKUP(M424,'Currency risk'!$B$56:$L$57,2,FALSE)</f>
        <v>AF</v>
      </c>
      <c r="P424" s="520">
        <f>INDEX('Currency risk'!$B$55:$L$70,MATCH('Direct validations'!N424,'Currency risk'!$B$55:$B$70,0),MATCH('Direct validations'!O424,'Currency risk'!$B$57:$L$57,0))</f>
        <v>0</v>
      </c>
      <c r="Q424" s="520">
        <f>INDEX('Currency risk'!$N$55:$X$70,MATCH('Direct validations'!N424,'Currency risk'!$N$55:$N$70,0),MATCH('Direct validations'!O424,'Currency risk'!$N$57:$X$57,0))</f>
        <v>0</v>
      </c>
      <c r="R424" s="517" t="str">
        <f t="shared" si="144"/>
        <v>Pass</v>
      </c>
      <c r="S424" s="529" t="str">
        <f t="shared" si="145"/>
        <v>Pass</v>
      </c>
      <c r="T424" s="517" t="s">
        <v>104</v>
      </c>
      <c r="U424" s="517">
        <f t="shared" si="146"/>
        <v>0</v>
      </c>
      <c r="V424" s="529">
        <f t="shared" si="146"/>
        <v>0</v>
      </c>
    </row>
    <row r="425" spans="4:22" ht="14.5" x14ac:dyDescent="0.35">
      <c r="D425" s="527" t="s">
        <v>107</v>
      </c>
      <c r="E425" s="517" t="str">
        <f>'Balance Sheet'!$C$58</f>
        <v>Accruals and deferred income</v>
      </c>
      <c r="F425" s="517" t="str">
        <f>'Balance Sheet'!$I$37</f>
        <v>2020 UY</v>
      </c>
      <c r="G425" s="519">
        <f>INDEX('Balance Sheet'!$B$36:$L$60,MATCH('Direct validations'!E425,'Balance Sheet'!$C$36:$C$60,0),1)</f>
        <v>14</v>
      </c>
      <c r="H425" s="519" t="str">
        <f>HLOOKUP(F425,'Balance Sheet'!$B$37:$L$38,2,FALSE)</f>
        <v>E</v>
      </c>
      <c r="I425" s="520">
        <f>INDEX('Balance Sheet'!$B$36:$L$60,MATCH('Direct validations'!G425,'Balance Sheet'!$B$36:$B$60,0),MATCH('Direct validations'!H425,'Balance Sheet'!$B$38:$L$38,0))</f>
        <v>0</v>
      </c>
      <c r="J425" s="520">
        <f>INDEX('Balance Sheet'!$B$97:$L$121,MATCH('Direct validations'!G425,'Balance Sheet'!$B$97:$B$121,0),MATCH('Direct validations'!H425,'Balance Sheet'!$B$99:$L$99,0))</f>
        <v>0</v>
      </c>
      <c r="K425" s="528" t="s">
        <v>2</v>
      </c>
      <c r="L425" s="516" t="str">
        <f>'Currency risk'!$C$85</f>
        <v>Accruals and deferred income</v>
      </c>
      <c r="M425" s="516" t="str">
        <f>'Currency risk'!$L$73</f>
        <v>Total</v>
      </c>
      <c r="N425" s="516">
        <f>INDEX('Currency risk'!$B$72:$C$87,MATCH('Direct validations'!L425,'Currency risk'!$C$72:$C$87,0),1)</f>
        <v>11</v>
      </c>
      <c r="O425" s="516" t="str">
        <f>HLOOKUP(M425,'Currency risk'!$B$73:$L$74,2,FALSE)</f>
        <v>AN</v>
      </c>
      <c r="P425" s="520">
        <f>INDEX('Currency risk'!$B$72:$L$87,MATCH('Direct validations'!N425,'Currency risk'!$B$72:$B$87,0),MATCH('Direct validations'!O425,'Currency risk'!$B$74:$L$74,0))</f>
        <v>0</v>
      </c>
      <c r="Q425" s="520">
        <f>INDEX('Currency risk'!$N$72:$X$87,MATCH('Direct validations'!N425,'Currency risk'!$N$72:$N$87,0),MATCH('Direct validations'!O425,'Currency risk'!$N$74:$X$74,0))</f>
        <v>0</v>
      </c>
      <c r="R425" s="517" t="str">
        <f t="shared" si="144"/>
        <v>Pass</v>
      </c>
      <c r="S425" s="529" t="str">
        <f t="shared" si="145"/>
        <v>Pass</v>
      </c>
      <c r="T425" s="517" t="s">
        <v>104</v>
      </c>
      <c r="U425" s="517">
        <f t="shared" si="146"/>
        <v>0</v>
      </c>
      <c r="V425" s="529">
        <f t="shared" si="146"/>
        <v>0</v>
      </c>
    </row>
    <row r="426" spans="4:22" ht="14.5" x14ac:dyDescent="0.35">
      <c r="D426" s="527" t="s">
        <v>107</v>
      </c>
      <c r="E426" s="517" t="str">
        <f>'Balance Sheet'!$C$58</f>
        <v>Accruals and deferred income</v>
      </c>
      <c r="F426" s="517" t="str">
        <f>'Balance Sheet'!$J$37</f>
        <v>2019 UY</v>
      </c>
      <c r="G426" s="519">
        <f>INDEX('Balance Sheet'!$B$36:$L$60,MATCH('Direct validations'!E426,'Balance Sheet'!$C$36:$C$60,0),1)</f>
        <v>14</v>
      </c>
      <c r="H426" s="519" t="str">
        <f>HLOOKUP(F426,'Balance Sheet'!$B$37:$L$38,2,FALSE)</f>
        <v>F</v>
      </c>
      <c r="I426" s="520">
        <f>INDEX('Balance Sheet'!$B$36:$L$60,MATCH('Direct validations'!G426,'Balance Sheet'!$B$36:$B$60,0),MATCH('Direct validations'!H426,'Balance Sheet'!$B$38:$L$38,0))</f>
        <v>0</v>
      </c>
      <c r="J426" s="520">
        <f>INDEX('Balance Sheet'!$B$97:$L$121,MATCH('Direct validations'!G426,'Balance Sheet'!$B$97:$B$121,0),MATCH('Direct validations'!H426,'Balance Sheet'!$B$99:$L$99,0))</f>
        <v>0</v>
      </c>
      <c r="K426" s="528" t="s">
        <v>2</v>
      </c>
      <c r="L426" s="516" t="str">
        <f>'Currency risk'!$C$102</f>
        <v>Accruals and deferred income</v>
      </c>
      <c r="M426" s="516" t="str">
        <f>'Currency risk'!$L$90</f>
        <v>Total</v>
      </c>
      <c r="N426" s="516">
        <f>INDEX('Currency risk'!$B$89:$C$104,MATCH('Direct validations'!L426,'Currency risk'!$C$89:$C$104,0),1)</f>
        <v>11</v>
      </c>
      <c r="O426" s="516" t="str">
        <f>HLOOKUP(M426,'Currency risk'!$B$90:$L$91,2,FALSE)</f>
        <v>AV</v>
      </c>
      <c r="P426" s="520">
        <f>INDEX('Currency risk'!$B$89:$L$104,MATCH('Direct validations'!N426,'Currency risk'!$B$89:$B$104,0),MATCH('Direct validations'!O426,'Currency risk'!$B$91:$L$91,0))</f>
        <v>0</v>
      </c>
      <c r="Q426" s="520">
        <f>INDEX('Currency risk'!$N$89:$X$104,MATCH('Direct validations'!N426,'Currency risk'!$N$89:$N$104,0),MATCH('Direct validations'!O426,'Currency risk'!$N$91:$X$91,0))</f>
        <v>0</v>
      </c>
      <c r="R426" s="517" t="str">
        <f t="shared" si="144"/>
        <v>Pass</v>
      </c>
      <c r="S426" s="529" t="str">
        <f t="shared" si="145"/>
        <v>Pass</v>
      </c>
      <c r="T426" s="517" t="s">
        <v>104</v>
      </c>
      <c r="U426" s="517">
        <f t="shared" si="146"/>
        <v>0</v>
      </c>
      <c r="V426" s="529">
        <f t="shared" si="146"/>
        <v>0</v>
      </c>
    </row>
    <row r="427" spans="4:22" ht="14.5" x14ac:dyDescent="0.35">
      <c r="D427" s="527" t="s">
        <v>107</v>
      </c>
      <c r="E427" s="517" t="str">
        <f>'Balance Sheet'!$C$58</f>
        <v>Accruals and deferred income</v>
      </c>
      <c r="F427" s="517" t="str">
        <f>'Balance Sheet'!$K$37</f>
        <v>2018 UY</v>
      </c>
      <c r="G427" s="519">
        <f>INDEX('Balance Sheet'!$B$36:$L$60,MATCH('Direct validations'!E427,'Balance Sheet'!$C$36:$C$60,0),1)</f>
        <v>14</v>
      </c>
      <c r="H427" s="519" t="str">
        <f>HLOOKUP(F427,'Balance Sheet'!$B$37:$L$38,2,FALSE)</f>
        <v>G</v>
      </c>
      <c r="I427" s="520">
        <f>INDEX('Balance Sheet'!$B$36:$L$60,MATCH('Direct validations'!G427,'Balance Sheet'!$B$36:$B$60,0),MATCH('Direct validations'!H427,'Balance Sheet'!$B$38:$L$38,0))</f>
        <v>0</v>
      </c>
      <c r="J427" s="520">
        <f>INDEX('Balance Sheet'!$B$97:$L$121,MATCH('Direct validations'!G427,'Balance Sheet'!$B$97:$B$121,0),MATCH('Direct validations'!H427,'Balance Sheet'!$B$99:$L$99,0))</f>
        <v>0</v>
      </c>
      <c r="K427" s="528" t="s">
        <v>2</v>
      </c>
      <c r="L427" s="516" t="str">
        <f>'Currency risk'!$C$119</f>
        <v>Accruals and deferred income</v>
      </c>
      <c r="M427" s="516" t="str">
        <f>'Currency risk'!$L$107</f>
        <v>Total</v>
      </c>
      <c r="N427" s="516">
        <f>INDEX('Currency risk'!$B$106:$C$121,MATCH('Direct validations'!L427,'Currency risk'!$C$106:$C$121,0),1)</f>
        <v>11</v>
      </c>
      <c r="O427" s="516" t="str">
        <f>HLOOKUP(M427,'Currency risk'!$B$107:$L$108,2,FALSE)</f>
        <v>BD</v>
      </c>
      <c r="P427" s="520">
        <f>INDEX('Currency risk'!$B$106:$L$121,MATCH('Direct validations'!N427,'Currency risk'!$B$106:$B$121,0),MATCH('Direct validations'!O427,'Currency risk'!$B$108:$L$108,0))</f>
        <v>0</v>
      </c>
      <c r="Q427" s="520">
        <f>INDEX('Currency risk'!$N$106:$X$121,MATCH('Direct validations'!N427,'Currency risk'!$N$106:$N$121,0),MATCH('Direct validations'!O427,'Currency risk'!$N$108:$X$108,0))</f>
        <v>0</v>
      </c>
      <c r="R427" s="517" t="str">
        <f t="shared" si="144"/>
        <v>Pass</v>
      </c>
      <c r="S427" s="529" t="str">
        <f t="shared" si="145"/>
        <v>Pass</v>
      </c>
      <c r="T427" s="517" t="s">
        <v>104</v>
      </c>
      <c r="U427" s="517">
        <f t="shared" si="146"/>
        <v>0</v>
      </c>
      <c r="V427" s="529">
        <f t="shared" si="146"/>
        <v>0</v>
      </c>
    </row>
    <row r="428" spans="4:22" ht="14.5" x14ac:dyDescent="0.35">
      <c r="D428" s="527" t="s">
        <v>107</v>
      </c>
      <c r="E428" s="517" t="str">
        <f>'Balance Sheet'!$C$58</f>
        <v>Accruals and deferred income</v>
      </c>
      <c r="F428" s="517" t="str">
        <f>'Balance Sheet'!$L$37</f>
        <v>Total</v>
      </c>
      <c r="G428" s="519">
        <f>INDEX('Balance Sheet'!$B$36:$L$60,MATCH('Direct validations'!E428,'Balance Sheet'!$C$36:$C$60,0),1)</f>
        <v>14</v>
      </c>
      <c r="H428" s="519" t="str">
        <f>HLOOKUP(F428,'Balance Sheet'!$B$37:$L$38,2,FALSE)</f>
        <v>H</v>
      </c>
      <c r="I428" s="520">
        <f>INDEX('Balance Sheet'!$B$36:$L$60,MATCH('Direct validations'!G428,'Balance Sheet'!$B$36:$B$60,0),MATCH('Direct validations'!H428,'Balance Sheet'!$B$38:$L$38,0))</f>
        <v>0</v>
      </c>
      <c r="J428" s="520">
        <f>INDEX('Balance Sheet'!$B$97:$L$121,MATCH('Direct validations'!G428,'Balance Sheet'!$B$97:$B$121,0),MATCH('Direct validations'!H428,'Balance Sheet'!$B$99:$L$99,0))</f>
        <v>0</v>
      </c>
      <c r="K428" s="528" t="s">
        <v>2</v>
      </c>
      <c r="L428" s="516" t="str">
        <f>'Currency risk'!$C$136</f>
        <v>Accruals and deferred income</v>
      </c>
      <c r="M428" s="516" t="str">
        <f>'Currency risk'!$L$124</f>
        <v>Total</v>
      </c>
      <c r="N428" s="516">
        <f>INDEX('Currency risk'!$B$123:$C$138,MATCH('Direct validations'!L428,'Currency risk'!$C$123:$C$138,0),1)</f>
        <v>11</v>
      </c>
      <c r="O428" s="516" t="str">
        <f>HLOOKUP(M428,'Currency risk'!$B$124:$L$125,2,FALSE)</f>
        <v>BL</v>
      </c>
      <c r="P428" s="520">
        <f>INDEX('Currency risk'!$B$123:$L$138,MATCH('Direct validations'!N428,'Currency risk'!$B$123:$B$138,0),MATCH('Direct validations'!O428,'Currency risk'!$B$125:$L$125,0))</f>
        <v>0</v>
      </c>
      <c r="Q428" s="520">
        <f>INDEX('Currency risk'!$N$123:$X$138,MATCH('Direct validations'!N428,'Currency risk'!$N$123:$N$138,0),MATCH('Direct validations'!O428,'Currency risk'!$N$125:$X$125,0))</f>
        <v>0</v>
      </c>
      <c r="R428" s="517" t="str">
        <f t="shared" si="144"/>
        <v>Pass</v>
      </c>
      <c r="S428" s="529" t="str">
        <f t="shared" si="145"/>
        <v>Pass</v>
      </c>
      <c r="T428" s="517" t="s">
        <v>104</v>
      </c>
      <c r="U428" s="517">
        <f t="shared" si="146"/>
        <v>0</v>
      </c>
      <c r="V428" s="529">
        <f t="shared" si="146"/>
        <v>0</v>
      </c>
    </row>
    <row r="429" spans="4:22" x14ac:dyDescent="0.3">
      <c r="D429" s="525"/>
      <c r="I429" s="520"/>
      <c r="J429" s="520"/>
      <c r="P429" s="520"/>
      <c r="Q429" s="520"/>
      <c r="R429" s="517"/>
      <c r="S429" s="529"/>
      <c r="U429" s="517"/>
      <c r="V429" s="529"/>
    </row>
    <row r="430" spans="4:22" ht="14.5" x14ac:dyDescent="0.35">
      <c r="D430" s="532" t="s">
        <v>4</v>
      </c>
      <c r="E430" s="516" t="str">
        <f>' Financial Investments (FI)'!$C$7</f>
        <v>Shares and other variable yield securities and units in unit trusts</v>
      </c>
      <c r="F430" s="516" t="str">
        <f>' Financial Investments (FI)'!$E$5</f>
        <v>2024 UY</v>
      </c>
      <c r="G430" s="516">
        <f>INDEX(' Financial Investments (FI)'!$B$4:$C$15,MATCH('Direct validations'!E430,' Financial Investments (FI)'!$C$4:$C$15,0),1)</f>
        <v>1</v>
      </c>
      <c r="H430" s="516" t="str">
        <f>HLOOKUP(F430,' Financial Investments (FI)'!$B$5:$E$6,2,FALSE)</f>
        <v>A</v>
      </c>
      <c r="I430" s="520">
        <f>INDEX(' Financial Investments (FI)'!$B$4:$F$15,MATCH('Direct validations'!G430,' Financial Investments (FI)'!$B$4:$B$15,0),MATCH('Direct validations'!H430,' Financial Investments (FI)'!$B$6:$F$6,0))</f>
        <v>0</v>
      </c>
      <c r="J430" s="520">
        <f>INDEX(' Financial Investments (FI)'!$H$4:$L$15,MATCH('Direct validations'!G430,' Financial Investments (FI)'!$H$4:$H$15,0),MATCH('Direct validations'!H430,' Financial Investments (FI)'!$H$6:$L$6,0))</f>
        <v>0</v>
      </c>
      <c r="K430" s="528" t="s">
        <v>5</v>
      </c>
      <c r="L430" s="516" t="str">
        <f>'Assets by FV hierarchy class'!$C$7</f>
        <v>Shares and other variable yield securities and units in unit trusts</v>
      </c>
      <c r="M430" s="516" t="str">
        <f>'Assets by FV hierarchy class'!$I$5</f>
        <v>Total</v>
      </c>
      <c r="N430" s="516">
        <f>INDEX('Assets by FV hierarchy class'!$B$4:$C$17,MATCH('Direct validations'!L430,'Assets by FV hierarchy class'!$C$4:$C$17,0),1)</f>
        <v>1</v>
      </c>
      <c r="O430" s="516" t="str">
        <f>HLOOKUP(M430,'Assets by FV hierarchy class'!$B$5:$I$6,2,FALSE)</f>
        <v>E</v>
      </c>
      <c r="P430" s="520">
        <f>INDEX('Assets by FV hierarchy class'!$B$4:$I$17,MATCH('Direct validations'!N430,'Assets by FV hierarchy class'!$B$4:$B$17,0),MATCH('Direct validations'!O430,'Assets by FV hierarchy class'!$B$6:$I$6,0))</f>
        <v>0</v>
      </c>
      <c r="Q430" s="520">
        <f>INDEX('Assets by FV hierarchy class'!$K$4:$R$17,MATCH('Direct validations'!N430,'Assets by FV hierarchy class'!$K$4:$K$17,0),MATCH('Direct validations'!O430,'Assets by FV hierarchy class'!$K$6:$R$6,0))</f>
        <v>0</v>
      </c>
      <c r="R430" s="517" t="str">
        <f t="shared" ref="R430:R437" si="147">IF($T430="No",IF(I430=P430,"Pass","Fail"),IF(I430+P430=0,"Pass","Fail"))</f>
        <v>Pass</v>
      </c>
      <c r="S430" s="529" t="str">
        <f t="shared" ref="S430:S437" si="148">IF($T430="No",IF(J430=Q430,"Pass","Fail"),IF(J430+Q430=0,"Pass","Fail"))</f>
        <v>Pass</v>
      </c>
      <c r="T430" s="517" t="s">
        <v>16</v>
      </c>
      <c r="U430" s="517">
        <f t="shared" ref="U430:V437" si="149">IF(R430="Pass",0,1)</f>
        <v>0</v>
      </c>
      <c r="V430" s="529">
        <f t="shared" si="149"/>
        <v>0</v>
      </c>
    </row>
    <row r="431" spans="4:22" ht="14.5" x14ac:dyDescent="0.35">
      <c r="D431" s="532" t="s">
        <v>4</v>
      </c>
      <c r="E431" s="516" t="str">
        <f>' Financial Investments (FI)'!$C$20</f>
        <v>Shares and other variable yield securities and units in unit trusts</v>
      </c>
      <c r="F431" s="516" t="str">
        <f>' Financial Investments (FI)'!$E$18</f>
        <v>2023 UY</v>
      </c>
      <c r="G431" s="516">
        <f>INDEX(' Financial Investments (FI)'!$B$17:$C$28,MATCH('Direct validations'!E431,' Financial Investments (FI)'!$C$17:$C$28,0),1)</f>
        <v>1</v>
      </c>
      <c r="H431" s="516" t="str">
        <f>HLOOKUP(F431,' Financial Investments (FI)'!$B$18:$E$19,2,FALSE)</f>
        <v>C</v>
      </c>
      <c r="I431" s="520">
        <f>INDEX(' Financial Investments (FI)'!$B$17:$F$28,MATCH('Direct validations'!G431,' Financial Investments (FI)'!$B$17:$B$28,0),MATCH('Direct validations'!H431,' Financial Investments (FI)'!$B$19:$F$19,0))</f>
        <v>0</v>
      </c>
      <c r="J431" s="520">
        <f>INDEX(' Financial Investments (FI)'!$H$17:$L$28,MATCH('Direct validations'!G431,' Financial Investments (FI)'!$H$17:$H$28,0),MATCH('Direct validations'!H431,' Financial Investments (FI)'!$H$19:$L$19,0))</f>
        <v>0</v>
      </c>
      <c r="K431" s="528" t="s">
        <v>5</v>
      </c>
      <c r="L431" s="516" t="str">
        <f>'Assets by FV hierarchy class'!$C$22</f>
        <v>Shares and other variable yield securities and units in unit trusts</v>
      </c>
      <c r="M431" s="516" t="str">
        <f>'Assets by FV hierarchy class'!$I$20</f>
        <v>Total</v>
      </c>
      <c r="N431" s="516">
        <f>INDEX('Assets by FV hierarchy class'!$B$19:$C$32,MATCH('Direct validations'!L431,'Assets by FV hierarchy class'!$C$19:$C$32,0),1)</f>
        <v>1</v>
      </c>
      <c r="O431" s="516" t="str">
        <f>HLOOKUP(M431,'Assets by FV hierarchy class'!$B$20:$I$21,2,FALSE)</f>
        <v>J</v>
      </c>
      <c r="P431" s="520">
        <f>INDEX('Assets by FV hierarchy class'!$B$19:$I$32,MATCH('Direct validations'!N431,'Assets by FV hierarchy class'!$B$19:$B$32,0),MATCH('Direct validations'!O431,'Assets by FV hierarchy class'!$B$21:$I$21,0))</f>
        <v>0</v>
      </c>
      <c r="Q431" s="520">
        <f>INDEX('Assets by FV hierarchy class'!$K$19:$R$32,MATCH('Direct validations'!N431,'Assets by FV hierarchy class'!$K$19:$K$32,0),MATCH('Direct validations'!O431,'Assets by FV hierarchy class'!$K$21:$R$21,0))</f>
        <v>0</v>
      </c>
      <c r="R431" s="517" t="str">
        <f t="shared" si="147"/>
        <v>Pass</v>
      </c>
      <c r="S431" s="529" t="str">
        <f t="shared" si="148"/>
        <v>Pass</v>
      </c>
      <c r="T431" s="517" t="s">
        <v>16</v>
      </c>
      <c r="U431" s="517">
        <f t="shared" si="149"/>
        <v>0</v>
      </c>
      <c r="V431" s="529">
        <f t="shared" si="149"/>
        <v>0</v>
      </c>
    </row>
    <row r="432" spans="4:22" ht="14.5" x14ac:dyDescent="0.35">
      <c r="D432" s="532" t="s">
        <v>4</v>
      </c>
      <c r="E432" s="516" t="str">
        <f>' Financial Investments (FI)'!$C$33</f>
        <v>Shares and other variable yield securities and units in unit trusts</v>
      </c>
      <c r="F432" s="516" t="str">
        <f>' Financial Investments (FI)'!$E$31</f>
        <v>2022 UY</v>
      </c>
      <c r="G432" s="516">
        <f>INDEX(' Financial Investments (FI)'!$B$30:$C$41,MATCH('Direct validations'!E432,' Financial Investments (FI)'!$C$30:$C$41,0),1)</f>
        <v>1</v>
      </c>
      <c r="H432" s="516" t="str">
        <f>HLOOKUP(F432,' Financial Investments (FI)'!$B$31:$E$32,2,FALSE)</f>
        <v>E</v>
      </c>
      <c r="I432" s="520">
        <f>INDEX(' Financial Investments (FI)'!$B$30:$F$41,MATCH('Direct validations'!G432,' Financial Investments (FI)'!$B$30:$B$41,0),MATCH('Direct validations'!H432,' Financial Investments (FI)'!$B$32:$F$32,0))</f>
        <v>0</v>
      </c>
      <c r="J432" s="520">
        <f>INDEX(' Financial Investments (FI)'!$H$30:$L$41,MATCH('Direct validations'!G432,' Financial Investments (FI)'!$H$30:$H$41,0),MATCH('Direct validations'!H432,' Financial Investments (FI)'!$H$32:$L$32,0))</f>
        <v>0</v>
      </c>
      <c r="K432" s="528" t="s">
        <v>5</v>
      </c>
      <c r="L432" s="516" t="str">
        <f>'Assets by FV hierarchy class'!$C$37</f>
        <v>Shares and other variable yield securities and units in unit trusts</v>
      </c>
      <c r="M432" s="516" t="str">
        <f>'Assets by FV hierarchy class'!$I$35</f>
        <v>Total</v>
      </c>
      <c r="N432" s="516">
        <f>INDEX('Assets by FV hierarchy class'!$B$34:$C$47,MATCH('Direct validations'!L432,'Assets by FV hierarchy class'!$C$34:$C$47,0),1)</f>
        <v>1</v>
      </c>
      <c r="O432" s="516" t="str">
        <f>HLOOKUP(M432,'Assets by FV hierarchy class'!$B$35:$I$36,2,FALSE)</f>
        <v>O</v>
      </c>
      <c r="P432" s="520">
        <f>INDEX('Assets by FV hierarchy class'!$B$34:$I$47,MATCH('Direct validations'!N432,'Assets by FV hierarchy class'!$B$34:$B$47,0),MATCH('Direct validations'!O432,'Assets by FV hierarchy class'!$B$36:$I$36,0))</f>
        <v>0</v>
      </c>
      <c r="Q432" s="520">
        <f>INDEX('Assets by FV hierarchy class'!$K$34:$R$47,MATCH('Direct validations'!N432,'Assets by FV hierarchy class'!$K$34:$K$47,0),MATCH('Direct validations'!O432,'Assets by FV hierarchy class'!$K$36:$R$36,0))</f>
        <v>0</v>
      </c>
      <c r="R432" s="517" t="str">
        <f t="shared" si="147"/>
        <v>Pass</v>
      </c>
      <c r="S432" s="529" t="str">
        <f t="shared" si="148"/>
        <v>Pass</v>
      </c>
      <c r="T432" s="517" t="s">
        <v>16</v>
      </c>
      <c r="U432" s="517">
        <f t="shared" si="149"/>
        <v>0</v>
      </c>
      <c r="V432" s="529">
        <f t="shared" si="149"/>
        <v>0</v>
      </c>
    </row>
    <row r="433" spans="4:22" ht="14.5" x14ac:dyDescent="0.35">
      <c r="D433" s="532" t="s">
        <v>4</v>
      </c>
      <c r="E433" s="516" t="str">
        <f>' Financial Investments (FI)'!$C$46</f>
        <v>Shares and other variable yield securities and units in unit trusts</v>
      </c>
      <c r="F433" s="516" t="str">
        <f>' Financial Investments (FI)'!$E$44</f>
        <v>2021 UY</v>
      </c>
      <c r="G433" s="516">
        <f>INDEX(' Financial Investments (FI)'!$B$43:$C$54,MATCH('Direct validations'!E433,' Financial Investments (FI)'!$C$43:$C$54,0),1)</f>
        <v>1</v>
      </c>
      <c r="H433" s="516" t="str">
        <f>HLOOKUP(F433,' Financial Investments (FI)'!$B$44:$E$45,2,FALSE)</f>
        <v>G</v>
      </c>
      <c r="I433" s="520">
        <f>INDEX(' Financial Investments (FI)'!$B$43:$F$54,MATCH('Direct validations'!G433,' Financial Investments (FI)'!$B$43:$B$54,0),MATCH('Direct validations'!H433,' Financial Investments (FI)'!$B$45:$F$45,0))</f>
        <v>0</v>
      </c>
      <c r="J433" s="520">
        <f>INDEX(' Financial Investments (FI)'!$H$43:$L$54,MATCH('Direct validations'!G433,' Financial Investments (FI)'!$H$43:$H$54,0),MATCH('Direct validations'!H433,' Financial Investments (FI)'!$H$45:$L$45,0))</f>
        <v>0</v>
      </c>
      <c r="K433" s="528" t="s">
        <v>5</v>
      </c>
      <c r="L433" s="516" t="str">
        <f>'Assets by FV hierarchy class'!$C$52</f>
        <v>Shares and other variable yield securities and units in unit trusts</v>
      </c>
      <c r="M433" s="516" t="str">
        <f>'Assets by FV hierarchy class'!$I$50</f>
        <v>Total</v>
      </c>
      <c r="N433" s="516">
        <f>INDEX('Assets by FV hierarchy class'!$B$49:$C$62,MATCH('Direct validations'!L433,'Assets by FV hierarchy class'!$C$49:$C$62,0),1)</f>
        <v>1</v>
      </c>
      <c r="O433" s="516" t="str">
        <f>HLOOKUP(M433,'Assets by FV hierarchy class'!$B$50:$I$51,2,FALSE)</f>
        <v>T</v>
      </c>
      <c r="P433" s="520">
        <f>INDEX('Assets by FV hierarchy class'!$B$49:$I$62,MATCH('Direct validations'!N433,'Assets by FV hierarchy class'!$B$49:$B$62,0),MATCH('Direct validations'!O433,'Assets by FV hierarchy class'!$B$51:$I$51,0))</f>
        <v>0</v>
      </c>
      <c r="Q433" s="520">
        <f>INDEX('Assets by FV hierarchy class'!$K$49:$R$62,MATCH('Direct validations'!N433,'Assets by FV hierarchy class'!$K$49:$K$62,0),MATCH('Direct validations'!O433,'Assets by FV hierarchy class'!$K$51:$R$51,0))</f>
        <v>0</v>
      </c>
      <c r="R433" s="517" t="str">
        <f t="shared" si="147"/>
        <v>Pass</v>
      </c>
      <c r="S433" s="529" t="str">
        <f t="shared" si="148"/>
        <v>Pass</v>
      </c>
      <c r="T433" s="517" t="s">
        <v>16</v>
      </c>
      <c r="U433" s="517">
        <f t="shared" si="149"/>
        <v>0</v>
      </c>
      <c r="V433" s="529">
        <f t="shared" si="149"/>
        <v>0</v>
      </c>
    </row>
    <row r="434" spans="4:22" ht="14.5" x14ac:dyDescent="0.35">
      <c r="D434" s="532" t="s">
        <v>4</v>
      </c>
      <c r="E434" s="516" t="str">
        <f>' Financial Investments (FI)'!$C$59</f>
        <v>Shares and other variable yield securities and units in unit trusts</v>
      </c>
      <c r="F434" s="516" t="str">
        <f>' Financial Investments (FI)'!$E$57</f>
        <v>2020 UY</v>
      </c>
      <c r="G434" s="516">
        <f>INDEX(' Financial Investments (FI)'!$B$56:$C$67,MATCH('Direct validations'!E434,' Financial Investments (FI)'!$C$56:$C$67,0),1)</f>
        <v>1</v>
      </c>
      <c r="H434" s="516" t="str">
        <f>HLOOKUP(F434,' Financial Investments (FI)'!$B$57:$E$58,2,FALSE)</f>
        <v>I</v>
      </c>
      <c r="I434" s="520">
        <f>INDEX(' Financial Investments (FI)'!$B$56:$F$67,MATCH('Direct validations'!G434,' Financial Investments (FI)'!$B$56:$B$67,0),MATCH('Direct validations'!H434,' Financial Investments (FI)'!$B$58:$F$58,0))</f>
        <v>0</v>
      </c>
      <c r="J434" s="520">
        <f>INDEX(' Financial Investments (FI)'!$H$56:$L$67,MATCH('Direct validations'!G434,' Financial Investments (FI)'!$H$56:$H$67,0),MATCH('Direct validations'!H434,' Financial Investments (FI)'!$H$58:$L$58,0))</f>
        <v>0</v>
      </c>
      <c r="K434" s="528" t="s">
        <v>5</v>
      </c>
      <c r="L434" s="516" t="str">
        <f>'Assets by FV hierarchy class'!$C$67</f>
        <v>Shares and other variable yield securities and units in unit trusts</v>
      </c>
      <c r="M434" s="516" t="str">
        <f>'Assets by FV hierarchy class'!$I$65</f>
        <v>Total</v>
      </c>
      <c r="N434" s="516">
        <f>INDEX('Assets by FV hierarchy class'!$B$64:$C$77,MATCH('Direct validations'!L434,'Assets by FV hierarchy class'!$C$64:$C$77,0),1)</f>
        <v>1</v>
      </c>
      <c r="O434" s="516" t="str">
        <f>HLOOKUP(M434,'Assets by FV hierarchy class'!$B$65:$I$66,2,FALSE)</f>
        <v>Y</v>
      </c>
      <c r="P434" s="520">
        <f>INDEX('Assets by FV hierarchy class'!$B$64:$I$77,MATCH('Direct validations'!N434,'Assets by FV hierarchy class'!$B$64:$B$77,0),MATCH('Direct validations'!O434,'Assets by FV hierarchy class'!$B$66:$I$66,0))</f>
        <v>0</v>
      </c>
      <c r="Q434" s="520">
        <f>INDEX('Assets by FV hierarchy class'!$K$64:$R$77,MATCH('Direct validations'!N434,'Assets by FV hierarchy class'!$K$64:$K$77,0),MATCH('Direct validations'!O434,'Assets by FV hierarchy class'!$K$66:$R$66,0))</f>
        <v>0</v>
      </c>
      <c r="R434" s="517" t="str">
        <f t="shared" si="147"/>
        <v>Pass</v>
      </c>
      <c r="S434" s="529" t="str">
        <f t="shared" si="148"/>
        <v>Pass</v>
      </c>
      <c r="T434" s="517" t="s">
        <v>16</v>
      </c>
      <c r="U434" s="517">
        <f t="shared" si="149"/>
        <v>0</v>
      </c>
      <c r="V434" s="529">
        <f t="shared" si="149"/>
        <v>0</v>
      </c>
    </row>
    <row r="435" spans="4:22" ht="14.5" x14ac:dyDescent="0.35">
      <c r="D435" s="532" t="s">
        <v>4</v>
      </c>
      <c r="E435" s="516" t="str">
        <f>' Financial Investments (FI)'!$C$72</f>
        <v>Shares and other variable yield securities and units in unit trusts</v>
      </c>
      <c r="F435" s="516" t="str">
        <f>' Financial Investments (FI)'!$E$70</f>
        <v>2019 UY</v>
      </c>
      <c r="G435" s="516">
        <f>INDEX(' Financial Investments (FI)'!$B$69:$C$80,MATCH('Direct validations'!E435,' Financial Investments (FI)'!$C$69:$C$80,0),1)</f>
        <v>1</v>
      </c>
      <c r="H435" s="516" t="str">
        <f>HLOOKUP(F435,' Financial Investments (FI)'!$B$70:$E$71,2,FALSE)</f>
        <v>K</v>
      </c>
      <c r="I435" s="520">
        <f>INDEX(' Financial Investments (FI)'!$B$69:$F$80,MATCH('Direct validations'!G435,' Financial Investments (FI)'!$B$69:$B$80,0),MATCH('Direct validations'!H435,' Financial Investments (FI)'!$B$71:$F$71,0))</f>
        <v>0</v>
      </c>
      <c r="J435" s="520">
        <f>INDEX(' Financial Investments (FI)'!$H$69:$L$80,MATCH('Direct validations'!G435,' Financial Investments (FI)'!$H$69:$H$80,0),MATCH('Direct validations'!H435,' Financial Investments (FI)'!$H$71:$L$71,0))</f>
        <v>0</v>
      </c>
      <c r="K435" s="528" t="s">
        <v>5</v>
      </c>
      <c r="L435" s="516" t="str">
        <f>'Assets by FV hierarchy class'!$C$82</f>
        <v>Shares and other variable yield securities and units in unit trusts</v>
      </c>
      <c r="M435" s="516" t="str">
        <f>'Assets by FV hierarchy class'!$I$80</f>
        <v>Total</v>
      </c>
      <c r="N435" s="516">
        <f>INDEX('Assets by FV hierarchy class'!$B$79:$C$92,MATCH('Direct validations'!L435,'Assets by FV hierarchy class'!$C$79:$C$92,0),1)</f>
        <v>1</v>
      </c>
      <c r="O435" s="516" t="str">
        <f>HLOOKUP(M435,'Assets by FV hierarchy class'!$B$80:$I$81,2,FALSE)</f>
        <v>AD</v>
      </c>
      <c r="P435" s="520">
        <f>INDEX('Assets by FV hierarchy class'!$B$79:$I$92,MATCH('Direct validations'!N435,'Assets by FV hierarchy class'!$B$79:$B$92,0),MATCH('Direct validations'!O435,'Assets by FV hierarchy class'!$B$81:$I$81,0))</f>
        <v>0</v>
      </c>
      <c r="Q435" s="520">
        <f>INDEX('Assets by FV hierarchy class'!$K$79:$R$92,MATCH('Direct validations'!N435,'Assets by FV hierarchy class'!$K$79:$K$92,0),MATCH('Direct validations'!O435,'Assets by FV hierarchy class'!$K$81:$R$81,0))</f>
        <v>0</v>
      </c>
      <c r="R435" s="517" t="str">
        <f t="shared" si="147"/>
        <v>Pass</v>
      </c>
      <c r="S435" s="529" t="str">
        <f t="shared" si="148"/>
        <v>Pass</v>
      </c>
      <c r="T435" s="517" t="s">
        <v>16</v>
      </c>
      <c r="U435" s="517">
        <f t="shared" si="149"/>
        <v>0</v>
      </c>
      <c r="V435" s="529">
        <f t="shared" si="149"/>
        <v>0</v>
      </c>
    </row>
    <row r="436" spans="4:22" ht="14.5" x14ac:dyDescent="0.35">
      <c r="D436" s="532" t="s">
        <v>4</v>
      </c>
      <c r="E436" s="516" t="str">
        <f>' Financial Investments (FI)'!$C$85</f>
        <v>Shares and other variable yield securities and units in unit trusts</v>
      </c>
      <c r="F436" s="516" t="str">
        <f>' Financial Investments (FI)'!$E$83</f>
        <v>2018 UY</v>
      </c>
      <c r="G436" s="516">
        <f>INDEX(' Financial Investments (FI)'!$B$82:$C$93,MATCH('Direct validations'!E436,' Financial Investments (FI)'!$C$82:$C$93,0),1)</f>
        <v>1</v>
      </c>
      <c r="H436" s="516" t="str">
        <f>HLOOKUP(F436,' Financial Investments (FI)'!$B$83:$E$84,2,FALSE)</f>
        <v>M</v>
      </c>
      <c r="I436" s="520">
        <f>INDEX(' Financial Investments (FI)'!$B$82:$F$93,MATCH('Direct validations'!G436,' Financial Investments (FI)'!$B$82:$B$93,0),MATCH('Direct validations'!H436,' Financial Investments (FI)'!$B$84:$F$84,0))</f>
        <v>0</v>
      </c>
      <c r="J436" s="520">
        <f>INDEX(' Financial Investments (FI)'!$H$82:$L$93,MATCH('Direct validations'!G436,' Financial Investments (FI)'!$H$82:$H$93,0),MATCH('Direct validations'!H436,' Financial Investments (FI)'!$H$84:$L$84,0))</f>
        <v>0</v>
      </c>
      <c r="K436" s="528" t="s">
        <v>5</v>
      </c>
      <c r="L436" s="516" t="str">
        <f>'Assets by FV hierarchy class'!$C$97</f>
        <v>Shares and other variable yield securities and units in unit trusts</v>
      </c>
      <c r="M436" s="516" t="str">
        <f>'Assets by FV hierarchy class'!$I$95</f>
        <v>Total</v>
      </c>
      <c r="N436" s="516">
        <f>INDEX('Assets by FV hierarchy class'!$B$94:$C$107,MATCH('Direct validations'!L436,'Assets by FV hierarchy class'!$C$94:$C$107,0),1)</f>
        <v>1</v>
      </c>
      <c r="O436" s="516" t="str">
        <f>HLOOKUP(M436,'Assets by FV hierarchy class'!$B$95:$I$96,2,FALSE)</f>
        <v>AI</v>
      </c>
      <c r="P436" s="520">
        <f>INDEX('Assets by FV hierarchy class'!$B$94:$I$107,MATCH('Direct validations'!N436,'Assets by FV hierarchy class'!$B$94:$B$107,0),MATCH('Direct validations'!O436,'Assets by FV hierarchy class'!$B$96:$I$96,0))</f>
        <v>0</v>
      </c>
      <c r="Q436" s="520">
        <f>INDEX('Assets by FV hierarchy class'!$K$94:$R$107,MATCH('Direct validations'!N436,'Assets by FV hierarchy class'!$K$94:$K$107,0),MATCH('Direct validations'!O436,'Assets by FV hierarchy class'!$K$96:$R$96,0))</f>
        <v>0</v>
      </c>
      <c r="R436" s="517" t="str">
        <f t="shared" si="147"/>
        <v>Pass</v>
      </c>
      <c r="S436" s="529" t="str">
        <f t="shared" si="148"/>
        <v>Pass</v>
      </c>
      <c r="T436" s="517" t="s">
        <v>16</v>
      </c>
      <c r="U436" s="517">
        <f t="shared" si="149"/>
        <v>0</v>
      </c>
      <c r="V436" s="529">
        <f t="shared" si="149"/>
        <v>0</v>
      </c>
    </row>
    <row r="437" spans="4:22" ht="14.5" x14ac:dyDescent="0.35">
      <c r="D437" s="532" t="s">
        <v>4</v>
      </c>
      <c r="E437" s="516" t="str">
        <f>' Financial Investments (FI)'!$C$98</f>
        <v>Shares and other variable yield securities and units in unit trusts</v>
      </c>
      <c r="F437" s="516" t="str">
        <f>' Financial Investments (FI)'!$E$96</f>
        <v>Total</v>
      </c>
      <c r="G437" s="516">
        <f>INDEX(' Financial Investments (FI)'!$B$95:$C$106,MATCH('Direct validations'!E437,' Financial Investments (FI)'!$C$95:$C$106,0),1)</f>
        <v>1</v>
      </c>
      <c r="H437" s="516" t="str">
        <f>HLOOKUP(F437,' Financial Investments (FI)'!$B$96:$E$97,2,FALSE)</f>
        <v>O</v>
      </c>
      <c r="I437" s="520">
        <f>INDEX(' Financial Investments (FI)'!$B$95:$F$106,MATCH('Direct validations'!G437,' Financial Investments (FI)'!$B$95:$B$106,0),MATCH('Direct validations'!H437,' Financial Investments (FI)'!$B$97:$F$97,0))</f>
        <v>0</v>
      </c>
      <c r="J437" s="520">
        <f>INDEX(' Financial Investments (FI)'!$H$95:$L$106,MATCH('Direct validations'!G437,' Financial Investments (FI)'!$H$95:$H$106,0),MATCH('Direct validations'!H437,' Financial Investments (FI)'!$H$97:$L$97,0))</f>
        <v>0</v>
      </c>
      <c r="K437" s="528" t="s">
        <v>5</v>
      </c>
      <c r="L437" s="516" t="str">
        <f>'Assets by FV hierarchy class'!$C$112</f>
        <v>Shares and other variable yield securities and units in unit trusts</v>
      </c>
      <c r="M437" s="516" t="str">
        <f>'Assets by FV hierarchy class'!$I$110</f>
        <v>Total</v>
      </c>
      <c r="N437" s="516">
        <f>INDEX('Assets by FV hierarchy class'!$B$109:$C$122,MATCH('Direct validations'!L437,'Assets by FV hierarchy class'!$C$109:$C$122,0),1)</f>
        <v>1</v>
      </c>
      <c r="O437" s="516" t="str">
        <f>HLOOKUP(M437,'Assets by FV hierarchy class'!$B$110:$I$111,2,FALSE)</f>
        <v>AN</v>
      </c>
      <c r="P437" s="520">
        <f>INDEX('Assets by FV hierarchy class'!$B$109:$I$122,MATCH('Direct validations'!N437,'Assets by FV hierarchy class'!$B$109:$B$122,0),MATCH('Direct validations'!O437,'Assets by FV hierarchy class'!$B$111:$I$111,0))</f>
        <v>0</v>
      </c>
      <c r="Q437" s="520">
        <f>INDEX('Assets by FV hierarchy class'!$K$109:$R$122,MATCH('Direct validations'!N437,'Assets by FV hierarchy class'!$K$109:$K$122,0),MATCH('Direct validations'!O437,'Assets by FV hierarchy class'!$K$111:$R$111,0))</f>
        <v>0</v>
      </c>
      <c r="R437" s="517" t="str">
        <f t="shared" si="147"/>
        <v>Pass</v>
      </c>
      <c r="S437" s="529" t="str">
        <f t="shared" si="148"/>
        <v>Pass</v>
      </c>
      <c r="T437" s="517" t="s">
        <v>16</v>
      </c>
      <c r="U437" s="517">
        <f t="shared" si="149"/>
        <v>0</v>
      </c>
      <c r="V437" s="529">
        <f t="shared" si="149"/>
        <v>0</v>
      </c>
    </row>
    <row r="438" spans="4:22" x14ac:dyDescent="0.3">
      <c r="D438" s="525"/>
      <c r="I438" s="520"/>
      <c r="J438" s="520"/>
      <c r="P438" s="520"/>
      <c r="Q438" s="520"/>
      <c r="R438" s="517"/>
      <c r="S438" s="529"/>
      <c r="U438" s="517"/>
      <c r="V438" s="529"/>
    </row>
    <row r="439" spans="4:22" ht="14.5" x14ac:dyDescent="0.35">
      <c r="D439" s="532" t="s">
        <v>4</v>
      </c>
      <c r="E439" s="516" t="str">
        <f>' Financial Investments (FI)'!$C$8</f>
        <v>Debt securities and other fixed income securities</v>
      </c>
      <c r="F439" s="516" t="str">
        <f>' Financial Investments (FI)'!$E$5</f>
        <v>2024 UY</v>
      </c>
      <c r="G439" s="516">
        <f>INDEX(' Financial Investments (FI)'!$B$4:$C$15,MATCH('Direct validations'!E439,' Financial Investments (FI)'!$C$4:$C$15,0),1)</f>
        <v>2</v>
      </c>
      <c r="H439" s="516" t="str">
        <f>HLOOKUP(F439,' Financial Investments (FI)'!$B$5:$E$6,2,FALSE)</f>
        <v>A</v>
      </c>
      <c r="I439" s="520">
        <f>INDEX(' Financial Investments (FI)'!$B$4:$F$15,MATCH('Direct validations'!G439,' Financial Investments (FI)'!$B$4:$B$15,0),MATCH('Direct validations'!H439,' Financial Investments (FI)'!$B$6:$F$6,0))</f>
        <v>0</v>
      </c>
      <c r="J439" s="520">
        <f>INDEX(' Financial Investments (FI)'!$H$4:$L$15,MATCH('Direct validations'!G439,' Financial Investments (FI)'!$H$4:$H$15,0),MATCH('Direct validations'!H439,' Financial Investments (FI)'!$H$6:$L$6,0))</f>
        <v>0</v>
      </c>
      <c r="K439" s="528" t="s">
        <v>5</v>
      </c>
      <c r="L439" s="516" t="str">
        <f>'Assets by FV hierarchy class'!$C$8</f>
        <v>Debt securities and other fixed income securities</v>
      </c>
      <c r="M439" s="516" t="str">
        <f>'Assets by FV hierarchy class'!$I$5</f>
        <v>Total</v>
      </c>
      <c r="N439" s="516">
        <f>INDEX('Assets by FV hierarchy class'!$B$4:$C$17,MATCH('Direct validations'!L439,'Assets by FV hierarchy class'!$C$4:$C$17,0),1)</f>
        <v>2</v>
      </c>
      <c r="O439" s="516" t="str">
        <f>HLOOKUP(M439,'Assets by FV hierarchy class'!$B$5:$I$6,2,FALSE)</f>
        <v>E</v>
      </c>
      <c r="P439" s="520">
        <f>INDEX('Assets by FV hierarchy class'!$B$4:$I$17,MATCH('Direct validations'!N439,'Assets by FV hierarchy class'!$B$4:$B$17,0),MATCH('Direct validations'!O439,'Assets by FV hierarchy class'!$B$6:$I$6,0))</f>
        <v>0</v>
      </c>
      <c r="Q439" s="520">
        <f>INDEX('Assets by FV hierarchy class'!$K$4:$R$17,MATCH('Direct validations'!N439,'Assets by FV hierarchy class'!$K$4:$K$17,0),MATCH('Direct validations'!O439,'Assets by FV hierarchy class'!$K$6:$R$6,0))</f>
        <v>0</v>
      </c>
      <c r="R439" s="517" t="str">
        <f t="shared" ref="R439:R446" si="150">IF($T439="No",IF(I439=P439,"Pass","Fail"),IF(I439+P439=0,"Pass","Fail"))</f>
        <v>Pass</v>
      </c>
      <c r="S439" s="529" t="str">
        <f t="shared" ref="S439:S446" si="151">IF($T439="No",IF(J439=Q439,"Pass","Fail"),IF(J439+Q439=0,"Pass","Fail"))</f>
        <v>Pass</v>
      </c>
      <c r="T439" s="517" t="s">
        <v>16</v>
      </c>
      <c r="U439" s="517">
        <f t="shared" ref="U439:V446" si="152">IF(R439="Pass",0,1)</f>
        <v>0</v>
      </c>
      <c r="V439" s="529">
        <f t="shared" si="152"/>
        <v>0</v>
      </c>
    </row>
    <row r="440" spans="4:22" ht="14.5" x14ac:dyDescent="0.35">
      <c r="D440" s="532" t="s">
        <v>4</v>
      </c>
      <c r="E440" s="516" t="str">
        <f>' Financial Investments (FI)'!$C$21</f>
        <v>Debt securities and other fixed income securities</v>
      </c>
      <c r="F440" s="516" t="str">
        <f>' Financial Investments (FI)'!$E$18</f>
        <v>2023 UY</v>
      </c>
      <c r="G440" s="516">
        <f>INDEX(' Financial Investments (FI)'!$B$17:$C$28,MATCH('Direct validations'!E440,' Financial Investments (FI)'!$C$17:$C$28,0),1)</f>
        <v>2</v>
      </c>
      <c r="H440" s="516" t="str">
        <f>HLOOKUP(F440,' Financial Investments (FI)'!$B$18:$E$19,2,FALSE)</f>
        <v>C</v>
      </c>
      <c r="I440" s="520">
        <f>INDEX(' Financial Investments (FI)'!$B$17:$F$28,MATCH('Direct validations'!G440,' Financial Investments (FI)'!$B$17:$B$28,0),MATCH('Direct validations'!H440,' Financial Investments (FI)'!$B$19:$F$19,0))</f>
        <v>0</v>
      </c>
      <c r="J440" s="520">
        <f>INDEX(' Financial Investments (FI)'!$H$17:$L$28,MATCH('Direct validations'!G440,' Financial Investments (FI)'!$H$17:$H$28,0),MATCH('Direct validations'!H440,' Financial Investments (FI)'!$H$19:$L$19,0))</f>
        <v>0</v>
      </c>
      <c r="K440" s="528" t="s">
        <v>5</v>
      </c>
      <c r="L440" s="516" t="str">
        <f>'Assets by FV hierarchy class'!$C$23</f>
        <v>Debt securities and other fixed income securities</v>
      </c>
      <c r="M440" s="516" t="str">
        <f>'Assets by FV hierarchy class'!$I$20</f>
        <v>Total</v>
      </c>
      <c r="N440" s="516">
        <f>INDEX('Assets by FV hierarchy class'!$B$19:$C$32,MATCH('Direct validations'!L440,'Assets by FV hierarchy class'!$C$19:$C$32,0),1)</f>
        <v>2</v>
      </c>
      <c r="O440" s="516" t="str">
        <f>HLOOKUP(M440,'Assets by FV hierarchy class'!$B$20:$I$21,2,FALSE)</f>
        <v>J</v>
      </c>
      <c r="P440" s="520">
        <f>INDEX('Assets by FV hierarchy class'!$B$19:$I$32,MATCH('Direct validations'!N440,'Assets by FV hierarchy class'!$B$19:$B$32,0),MATCH('Direct validations'!O440,'Assets by FV hierarchy class'!$B$21:$I$21,0))</f>
        <v>0</v>
      </c>
      <c r="Q440" s="520">
        <f>INDEX('Assets by FV hierarchy class'!$K$19:$R$32,MATCH('Direct validations'!N440,'Assets by FV hierarchy class'!$K$19:$K$32,0),MATCH('Direct validations'!O440,'Assets by FV hierarchy class'!$K$21:$R$21,0))</f>
        <v>0</v>
      </c>
      <c r="R440" s="517" t="str">
        <f t="shared" si="150"/>
        <v>Pass</v>
      </c>
      <c r="S440" s="529" t="str">
        <f t="shared" si="151"/>
        <v>Pass</v>
      </c>
      <c r="T440" s="517" t="s">
        <v>16</v>
      </c>
      <c r="U440" s="517">
        <f t="shared" si="152"/>
        <v>0</v>
      </c>
      <c r="V440" s="529">
        <f t="shared" si="152"/>
        <v>0</v>
      </c>
    </row>
    <row r="441" spans="4:22" ht="14.5" x14ac:dyDescent="0.35">
      <c r="D441" s="532" t="s">
        <v>4</v>
      </c>
      <c r="E441" s="516" t="str">
        <f>' Financial Investments (FI)'!$C$34</f>
        <v>Debt securities and other fixed income securities</v>
      </c>
      <c r="F441" s="516" t="str">
        <f>' Financial Investments (FI)'!$E$31</f>
        <v>2022 UY</v>
      </c>
      <c r="G441" s="516">
        <f>INDEX(' Financial Investments (FI)'!$B$30:$C$41,MATCH('Direct validations'!E441,' Financial Investments (FI)'!$C$30:$C$41,0),1)</f>
        <v>2</v>
      </c>
      <c r="H441" s="516" t="str">
        <f>HLOOKUP(F441,' Financial Investments (FI)'!$B$31:$E$32,2,FALSE)</f>
        <v>E</v>
      </c>
      <c r="I441" s="520">
        <f>INDEX(' Financial Investments (FI)'!$B$30:$F$41,MATCH('Direct validations'!G441,' Financial Investments (FI)'!$B$30:$B$41,0),MATCH('Direct validations'!H441,' Financial Investments (FI)'!$B$32:$F$32,0))</f>
        <v>0</v>
      </c>
      <c r="J441" s="520">
        <f>INDEX(' Financial Investments (FI)'!$H$30:$L$41,MATCH('Direct validations'!G441,' Financial Investments (FI)'!$H$30:$H$41,0),MATCH('Direct validations'!H441,' Financial Investments (FI)'!$H$32:$L$32,0))</f>
        <v>0</v>
      </c>
      <c r="K441" s="528" t="s">
        <v>5</v>
      </c>
      <c r="L441" s="516" t="str">
        <f>'Assets by FV hierarchy class'!$C$38</f>
        <v>Debt securities and other fixed income securities</v>
      </c>
      <c r="M441" s="516" t="str">
        <f>'Assets by FV hierarchy class'!$I$35</f>
        <v>Total</v>
      </c>
      <c r="N441" s="516">
        <f>INDEX('Assets by FV hierarchy class'!$B$34:$C$47,MATCH('Direct validations'!L441,'Assets by FV hierarchy class'!$C$34:$C$47,0),1)</f>
        <v>2</v>
      </c>
      <c r="O441" s="516" t="str">
        <f>HLOOKUP(M441,'Assets by FV hierarchy class'!$B$35:$I$36,2,FALSE)</f>
        <v>O</v>
      </c>
      <c r="P441" s="520">
        <f>INDEX('Assets by FV hierarchy class'!$B$34:$I$47,MATCH('Direct validations'!N441,'Assets by FV hierarchy class'!$B$34:$B$47,0),MATCH('Direct validations'!O441,'Assets by FV hierarchy class'!$B$36:$I$36,0))</f>
        <v>0</v>
      </c>
      <c r="Q441" s="520">
        <f>INDEX('Assets by FV hierarchy class'!$K$34:$R$47,MATCH('Direct validations'!N441,'Assets by FV hierarchy class'!$K$34:$K$47,0),MATCH('Direct validations'!O441,'Assets by FV hierarchy class'!$K$36:$R$36,0))</f>
        <v>0</v>
      </c>
      <c r="R441" s="517" t="str">
        <f t="shared" si="150"/>
        <v>Pass</v>
      </c>
      <c r="S441" s="529" t="str">
        <f t="shared" si="151"/>
        <v>Pass</v>
      </c>
      <c r="T441" s="517" t="s">
        <v>16</v>
      </c>
      <c r="U441" s="517">
        <f t="shared" si="152"/>
        <v>0</v>
      </c>
      <c r="V441" s="529">
        <f t="shared" si="152"/>
        <v>0</v>
      </c>
    </row>
    <row r="442" spans="4:22" ht="14.5" x14ac:dyDescent="0.35">
      <c r="D442" s="532" t="s">
        <v>4</v>
      </c>
      <c r="E442" s="516" t="str">
        <f>' Financial Investments (FI)'!$C$47</f>
        <v>Debt securities and other fixed income securities</v>
      </c>
      <c r="F442" s="516" t="str">
        <f>' Financial Investments (FI)'!$E$44</f>
        <v>2021 UY</v>
      </c>
      <c r="G442" s="516">
        <f>INDEX(' Financial Investments (FI)'!$B$43:$C$54,MATCH('Direct validations'!E442,' Financial Investments (FI)'!$C$43:$C$54,0),1)</f>
        <v>2</v>
      </c>
      <c r="H442" s="516" t="str">
        <f>HLOOKUP(F442,' Financial Investments (FI)'!$B$44:$E$45,2,FALSE)</f>
        <v>G</v>
      </c>
      <c r="I442" s="520">
        <f>INDEX(' Financial Investments (FI)'!$B$43:$F$54,MATCH('Direct validations'!G442,' Financial Investments (FI)'!$B$43:$B$54,0),MATCH('Direct validations'!H442,' Financial Investments (FI)'!$B$45:$F$45,0))</f>
        <v>0</v>
      </c>
      <c r="J442" s="520">
        <f>INDEX(' Financial Investments (FI)'!$H$43:$L$54,MATCH('Direct validations'!G442,' Financial Investments (FI)'!$H$43:$H$54,0),MATCH('Direct validations'!H442,' Financial Investments (FI)'!$H$45:$L$45,0))</f>
        <v>0</v>
      </c>
      <c r="K442" s="528" t="s">
        <v>5</v>
      </c>
      <c r="L442" s="516" t="str">
        <f>'Assets by FV hierarchy class'!$C$53</f>
        <v>Debt securities and other fixed income securities</v>
      </c>
      <c r="M442" s="516" t="str">
        <f>'Assets by FV hierarchy class'!$I$50</f>
        <v>Total</v>
      </c>
      <c r="N442" s="516">
        <f>INDEX('Assets by FV hierarchy class'!$B$49:$C$62,MATCH('Direct validations'!L442,'Assets by FV hierarchy class'!$C$49:$C$62,0),1)</f>
        <v>2</v>
      </c>
      <c r="O442" s="516" t="str">
        <f>HLOOKUP(M442,'Assets by FV hierarchy class'!$B$50:$I$51,2,FALSE)</f>
        <v>T</v>
      </c>
      <c r="P442" s="520">
        <f>INDEX('Assets by FV hierarchy class'!$B$49:$I$62,MATCH('Direct validations'!N442,'Assets by FV hierarchy class'!$B$49:$B$62,0),MATCH('Direct validations'!O442,'Assets by FV hierarchy class'!$B$51:$I$51,0))</f>
        <v>0</v>
      </c>
      <c r="Q442" s="520">
        <f>INDEX('Assets by FV hierarchy class'!$K$49:$R$62,MATCH('Direct validations'!N442,'Assets by FV hierarchy class'!$K$49:$K$62,0),MATCH('Direct validations'!O442,'Assets by FV hierarchy class'!$K$51:$R$51,0))</f>
        <v>0</v>
      </c>
      <c r="R442" s="517" t="str">
        <f t="shared" si="150"/>
        <v>Pass</v>
      </c>
      <c r="S442" s="529" t="str">
        <f t="shared" si="151"/>
        <v>Pass</v>
      </c>
      <c r="T442" s="517" t="s">
        <v>16</v>
      </c>
      <c r="U442" s="517">
        <f t="shared" si="152"/>
        <v>0</v>
      </c>
      <c r="V442" s="529">
        <f t="shared" si="152"/>
        <v>0</v>
      </c>
    </row>
    <row r="443" spans="4:22" ht="14.5" x14ac:dyDescent="0.35">
      <c r="D443" s="532" t="s">
        <v>4</v>
      </c>
      <c r="E443" s="516" t="str">
        <f>' Financial Investments (FI)'!$C$60</f>
        <v>Debt securities and other fixed income securities</v>
      </c>
      <c r="F443" s="516" t="str">
        <f>' Financial Investments (FI)'!$E$57</f>
        <v>2020 UY</v>
      </c>
      <c r="G443" s="516">
        <f>INDEX(' Financial Investments (FI)'!$B$56:$C$67,MATCH('Direct validations'!E443,' Financial Investments (FI)'!$C$56:$C$67,0),1)</f>
        <v>2</v>
      </c>
      <c r="H443" s="516" t="str">
        <f>HLOOKUP(F443,' Financial Investments (FI)'!$B$57:$E$58,2,FALSE)</f>
        <v>I</v>
      </c>
      <c r="I443" s="520">
        <f>INDEX(' Financial Investments (FI)'!$B$56:$F$67,MATCH('Direct validations'!G443,' Financial Investments (FI)'!$B$56:$B$67,0),MATCH('Direct validations'!H443,' Financial Investments (FI)'!$B$58:$F$58,0))</f>
        <v>0</v>
      </c>
      <c r="J443" s="520">
        <f>INDEX(' Financial Investments (FI)'!$H$56:$L$67,MATCH('Direct validations'!G443,' Financial Investments (FI)'!$H$56:$H$67,0),MATCH('Direct validations'!H443,' Financial Investments (FI)'!$H$58:$L$58,0))</f>
        <v>0</v>
      </c>
      <c r="K443" s="528" t="s">
        <v>5</v>
      </c>
      <c r="L443" s="516" t="str">
        <f>'Assets by FV hierarchy class'!$C$68</f>
        <v>Debt securities and other fixed income securities</v>
      </c>
      <c r="M443" s="516" t="str">
        <f>'Assets by FV hierarchy class'!$I$65</f>
        <v>Total</v>
      </c>
      <c r="N443" s="516">
        <f>INDEX('Assets by FV hierarchy class'!$B$64:$C$77,MATCH('Direct validations'!L443,'Assets by FV hierarchy class'!$C$64:$C$77,0),1)</f>
        <v>2</v>
      </c>
      <c r="O443" s="516" t="str">
        <f>HLOOKUP(M443,'Assets by FV hierarchy class'!$B$65:$I$66,2,FALSE)</f>
        <v>Y</v>
      </c>
      <c r="P443" s="520">
        <f>INDEX('Assets by FV hierarchy class'!$B$64:$I$77,MATCH('Direct validations'!N443,'Assets by FV hierarchy class'!$B$64:$B$77,0),MATCH('Direct validations'!O443,'Assets by FV hierarchy class'!$B$66:$I$66,0))</f>
        <v>0</v>
      </c>
      <c r="Q443" s="520">
        <f>INDEX('Assets by FV hierarchy class'!$K$64:$R$77,MATCH('Direct validations'!N443,'Assets by FV hierarchy class'!$K$64:$K$77,0),MATCH('Direct validations'!O443,'Assets by FV hierarchy class'!$K$66:$R$66,0))</f>
        <v>0</v>
      </c>
      <c r="R443" s="517" t="str">
        <f t="shared" si="150"/>
        <v>Pass</v>
      </c>
      <c r="S443" s="529" t="str">
        <f t="shared" si="151"/>
        <v>Pass</v>
      </c>
      <c r="T443" s="517" t="s">
        <v>16</v>
      </c>
      <c r="U443" s="517">
        <f t="shared" si="152"/>
        <v>0</v>
      </c>
      <c r="V443" s="529">
        <f t="shared" si="152"/>
        <v>0</v>
      </c>
    </row>
    <row r="444" spans="4:22" ht="14.5" x14ac:dyDescent="0.35">
      <c r="D444" s="532" t="s">
        <v>4</v>
      </c>
      <c r="E444" s="516" t="str">
        <f>' Financial Investments (FI)'!$C$73</f>
        <v>Debt securities and other fixed income securities</v>
      </c>
      <c r="F444" s="516" t="str">
        <f>' Financial Investments (FI)'!$E$70</f>
        <v>2019 UY</v>
      </c>
      <c r="G444" s="516">
        <f>INDEX(' Financial Investments (FI)'!$B$69:$C$80,MATCH('Direct validations'!E444,' Financial Investments (FI)'!$C$69:$C$80,0),1)</f>
        <v>2</v>
      </c>
      <c r="H444" s="516" t="str">
        <f>HLOOKUP(F444,' Financial Investments (FI)'!$B$70:$E$71,2,FALSE)</f>
        <v>K</v>
      </c>
      <c r="I444" s="520">
        <f>INDEX(' Financial Investments (FI)'!$B$69:$F$80,MATCH('Direct validations'!G444,' Financial Investments (FI)'!$B$69:$B$80,0),MATCH('Direct validations'!H444,' Financial Investments (FI)'!$B$71:$F$71,0))</f>
        <v>0</v>
      </c>
      <c r="J444" s="520">
        <f>INDEX(' Financial Investments (FI)'!$H$69:$L$80,MATCH('Direct validations'!G444,' Financial Investments (FI)'!$H$69:$H$80,0),MATCH('Direct validations'!H444,' Financial Investments (FI)'!$H$71:$L$71,0))</f>
        <v>0</v>
      </c>
      <c r="K444" s="528" t="s">
        <v>5</v>
      </c>
      <c r="L444" s="516" t="str">
        <f>'Assets by FV hierarchy class'!$C$83</f>
        <v>Debt securities and other fixed income securities</v>
      </c>
      <c r="M444" s="516" t="str">
        <f>'Assets by FV hierarchy class'!$I$80</f>
        <v>Total</v>
      </c>
      <c r="N444" s="516">
        <f>INDEX('Assets by FV hierarchy class'!$B$79:$C$92,MATCH('Direct validations'!L444,'Assets by FV hierarchy class'!$C$79:$C$92,0),1)</f>
        <v>2</v>
      </c>
      <c r="O444" s="516" t="str">
        <f>HLOOKUP(M444,'Assets by FV hierarchy class'!$B$80:$I$81,2,FALSE)</f>
        <v>AD</v>
      </c>
      <c r="P444" s="520">
        <f>INDEX('Assets by FV hierarchy class'!$B$79:$I$92,MATCH('Direct validations'!N444,'Assets by FV hierarchy class'!$B$79:$B$92,0),MATCH('Direct validations'!O444,'Assets by FV hierarchy class'!$B$81:$I$81,0))</f>
        <v>0</v>
      </c>
      <c r="Q444" s="520">
        <f>INDEX('Assets by FV hierarchy class'!$K$79:$R$92,MATCH('Direct validations'!N444,'Assets by FV hierarchy class'!$K$79:$K$92,0),MATCH('Direct validations'!O444,'Assets by FV hierarchy class'!$K$81:$R$81,0))</f>
        <v>0</v>
      </c>
      <c r="R444" s="517" t="str">
        <f t="shared" si="150"/>
        <v>Pass</v>
      </c>
      <c r="S444" s="529" t="str">
        <f t="shared" si="151"/>
        <v>Pass</v>
      </c>
      <c r="T444" s="517" t="s">
        <v>16</v>
      </c>
      <c r="U444" s="517">
        <f t="shared" si="152"/>
        <v>0</v>
      </c>
      <c r="V444" s="529">
        <f t="shared" si="152"/>
        <v>0</v>
      </c>
    </row>
    <row r="445" spans="4:22" ht="14.5" x14ac:dyDescent="0.35">
      <c r="D445" s="532" t="s">
        <v>4</v>
      </c>
      <c r="E445" s="516" t="str">
        <f>' Financial Investments (FI)'!$C$86</f>
        <v>Debt securities and other fixed income securities</v>
      </c>
      <c r="F445" s="516" t="str">
        <f>' Financial Investments (FI)'!$E$83</f>
        <v>2018 UY</v>
      </c>
      <c r="G445" s="516">
        <f>INDEX(' Financial Investments (FI)'!$B$82:$C$93,MATCH('Direct validations'!E445,' Financial Investments (FI)'!$C$82:$C$93,0),1)</f>
        <v>2</v>
      </c>
      <c r="H445" s="516" t="str">
        <f>HLOOKUP(F445,' Financial Investments (FI)'!$B$83:$E$84,2,FALSE)</f>
        <v>M</v>
      </c>
      <c r="I445" s="520">
        <f>INDEX(' Financial Investments (FI)'!$B$82:$F$93,MATCH('Direct validations'!G445,' Financial Investments (FI)'!$B$82:$B$93,0),MATCH('Direct validations'!H445,' Financial Investments (FI)'!$B$84:$F$84,0))</f>
        <v>0</v>
      </c>
      <c r="J445" s="520">
        <f>INDEX(' Financial Investments (FI)'!$H$82:$L$93,MATCH('Direct validations'!G445,' Financial Investments (FI)'!$H$82:$H$93,0),MATCH('Direct validations'!H445,' Financial Investments (FI)'!$H$84:$L$84,0))</f>
        <v>0</v>
      </c>
      <c r="K445" s="528" t="s">
        <v>5</v>
      </c>
      <c r="L445" s="516" t="str">
        <f>'Assets by FV hierarchy class'!$C$98</f>
        <v>Debt securities and other fixed income securities</v>
      </c>
      <c r="M445" s="516" t="str">
        <f>'Assets by FV hierarchy class'!$I$95</f>
        <v>Total</v>
      </c>
      <c r="N445" s="516">
        <f>INDEX('Assets by FV hierarchy class'!$B$94:$C$107,MATCH('Direct validations'!L445,'Assets by FV hierarchy class'!$C$94:$C$107,0),1)</f>
        <v>2</v>
      </c>
      <c r="O445" s="516" t="str">
        <f>HLOOKUP(M445,'Assets by FV hierarchy class'!$B$95:$I$96,2,FALSE)</f>
        <v>AI</v>
      </c>
      <c r="P445" s="520">
        <f>INDEX('Assets by FV hierarchy class'!$B$94:$I$107,MATCH('Direct validations'!N445,'Assets by FV hierarchy class'!$B$94:$B$107,0),MATCH('Direct validations'!O445,'Assets by FV hierarchy class'!$B$96:$I$96,0))</f>
        <v>0</v>
      </c>
      <c r="Q445" s="520">
        <f>INDEX('Assets by FV hierarchy class'!$K$94:$R$107,MATCH('Direct validations'!N445,'Assets by FV hierarchy class'!$K$94:$K$107,0),MATCH('Direct validations'!O445,'Assets by FV hierarchy class'!$K$96:$R$96,0))</f>
        <v>0</v>
      </c>
      <c r="R445" s="517" t="str">
        <f t="shared" si="150"/>
        <v>Pass</v>
      </c>
      <c r="S445" s="529" t="str">
        <f t="shared" si="151"/>
        <v>Pass</v>
      </c>
      <c r="T445" s="517" t="s">
        <v>16</v>
      </c>
      <c r="U445" s="517">
        <f t="shared" si="152"/>
        <v>0</v>
      </c>
      <c r="V445" s="529">
        <f t="shared" si="152"/>
        <v>0</v>
      </c>
    </row>
    <row r="446" spans="4:22" ht="14.5" x14ac:dyDescent="0.35">
      <c r="D446" s="532" t="s">
        <v>4</v>
      </c>
      <c r="E446" s="516" t="str">
        <f>' Financial Investments (FI)'!$C$99</f>
        <v>Debt securities and other fixed income securities</v>
      </c>
      <c r="F446" s="516" t="str">
        <f>' Financial Investments (FI)'!$E$96</f>
        <v>Total</v>
      </c>
      <c r="G446" s="516">
        <f>INDEX(' Financial Investments (FI)'!$B$95:$C$106,MATCH('Direct validations'!E446,' Financial Investments (FI)'!$C$95:$C$106,0),1)</f>
        <v>2</v>
      </c>
      <c r="H446" s="516" t="str">
        <f>HLOOKUP(F446,' Financial Investments (FI)'!$B$96:$E$97,2,FALSE)</f>
        <v>O</v>
      </c>
      <c r="I446" s="520">
        <f>INDEX(' Financial Investments (FI)'!$B$95:$F$106,MATCH('Direct validations'!G446,' Financial Investments (FI)'!$B$95:$B$106,0),MATCH('Direct validations'!H446,' Financial Investments (FI)'!$B$97:$F$97,0))</f>
        <v>0</v>
      </c>
      <c r="J446" s="520">
        <f>INDEX(' Financial Investments (FI)'!$H$95:$L$106,MATCH('Direct validations'!G446,' Financial Investments (FI)'!$H$95:$H$106,0),MATCH('Direct validations'!H446,' Financial Investments (FI)'!$H$97:$L$97,0))</f>
        <v>0</v>
      </c>
      <c r="K446" s="528" t="s">
        <v>5</v>
      </c>
      <c r="L446" s="516" t="str">
        <f>'Assets by FV hierarchy class'!$C$113</f>
        <v>Debt securities and other fixed income securities</v>
      </c>
      <c r="M446" s="516" t="str">
        <f>'Assets by FV hierarchy class'!$I$110</f>
        <v>Total</v>
      </c>
      <c r="N446" s="516">
        <f>INDEX('Assets by FV hierarchy class'!$B$109:$C$122,MATCH('Direct validations'!L446,'Assets by FV hierarchy class'!$C$109:$C$122,0),1)</f>
        <v>2</v>
      </c>
      <c r="O446" s="516" t="str">
        <f>HLOOKUP(M446,'Assets by FV hierarchy class'!$B$110:$I$111,2,FALSE)</f>
        <v>AN</v>
      </c>
      <c r="P446" s="520">
        <f>INDEX('Assets by FV hierarchy class'!$B$109:$I$122,MATCH('Direct validations'!N446,'Assets by FV hierarchy class'!$B$109:$B$122,0),MATCH('Direct validations'!O446,'Assets by FV hierarchy class'!$B$111:$I$111,0))</f>
        <v>0</v>
      </c>
      <c r="Q446" s="520">
        <f>INDEX('Assets by FV hierarchy class'!$K$109:$R$122,MATCH('Direct validations'!N446,'Assets by FV hierarchy class'!$K$109:$K$122,0),MATCH('Direct validations'!O446,'Assets by FV hierarchy class'!$K$111:$R$111,0))</f>
        <v>0</v>
      </c>
      <c r="R446" s="517" t="str">
        <f t="shared" si="150"/>
        <v>Pass</v>
      </c>
      <c r="S446" s="529" t="str">
        <f t="shared" si="151"/>
        <v>Pass</v>
      </c>
      <c r="T446" s="517" t="s">
        <v>16</v>
      </c>
      <c r="U446" s="517">
        <f t="shared" si="152"/>
        <v>0</v>
      </c>
      <c r="V446" s="529">
        <f t="shared" si="152"/>
        <v>0</v>
      </c>
    </row>
    <row r="447" spans="4:22" x14ac:dyDescent="0.3">
      <c r="D447" s="525"/>
      <c r="R447" s="517"/>
      <c r="S447" s="529"/>
      <c r="U447" s="517"/>
      <c r="V447" s="529"/>
    </row>
    <row r="448" spans="4:22" ht="14.5" x14ac:dyDescent="0.35">
      <c r="D448" s="532" t="s">
        <v>4</v>
      </c>
      <c r="E448" s="516" t="str">
        <f>' Financial Investments (FI)'!$C$9</f>
        <v>Participation in investment pools</v>
      </c>
      <c r="F448" s="516" t="str">
        <f>' Financial Investments (FI)'!$E$5</f>
        <v>2024 UY</v>
      </c>
      <c r="G448" s="516">
        <f>INDEX(' Financial Investments (FI)'!$B$4:$C$15,MATCH('Direct validations'!E448,' Financial Investments (FI)'!$C$4:$C$15,0),1)</f>
        <v>3</v>
      </c>
      <c r="H448" s="516" t="str">
        <f>HLOOKUP(F448,' Financial Investments (FI)'!$B$5:$E$6,2,FALSE)</f>
        <v>A</v>
      </c>
      <c r="I448" s="520">
        <f>INDEX(' Financial Investments (FI)'!$B$4:$F$15,MATCH('Direct validations'!G448,' Financial Investments (FI)'!$B$4:$B$15,0),MATCH('Direct validations'!H448,' Financial Investments (FI)'!$B$6:$F$6,0))</f>
        <v>0</v>
      </c>
      <c r="J448" s="520">
        <f>INDEX(' Financial Investments (FI)'!$H$4:$L$15,MATCH('Direct validations'!G448,' Financial Investments (FI)'!$H$4:$H$15,0),MATCH('Direct validations'!H448,' Financial Investments (FI)'!$H$6:$L$6,0))</f>
        <v>0</v>
      </c>
      <c r="K448" s="528" t="s">
        <v>5</v>
      </c>
      <c r="L448" s="516" t="str">
        <f>'Assets by FV hierarchy class'!$C$9</f>
        <v>Participation in investment pools</v>
      </c>
      <c r="M448" s="516" t="str">
        <f>'Assets by FV hierarchy class'!$I$5</f>
        <v>Total</v>
      </c>
      <c r="N448" s="516">
        <f>INDEX('Assets by FV hierarchy class'!$B$4:$C$17,MATCH('Direct validations'!L448,'Assets by FV hierarchy class'!$C$4:$C$17,0),1)</f>
        <v>3</v>
      </c>
      <c r="O448" s="516" t="str">
        <f>HLOOKUP(M448,'Assets by FV hierarchy class'!$B$5:$I$6,2,FALSE)</f>
        <v>E</v>
      </c>
      <c r="P448" s="520">
        <f>INDEX('Assets by FV hierarchy class'!$B$4:$I$17,MATCH('Direct validations'!N448,'Assets by FV hierarchy class'!$B$4:$B$17,0),MATCH('Direct validations'!O448,'Assets by FV hierarchy class'!$B$6:$I$6,0))</f>
        <v>0</v>
      </c>
      <c r="Q448" s="520">
        <f>INDEX('Assets by FV hierarchy class'!$K$4:$R$17,MATCH('Direct validations'!N448,'Assets by FV hierarchy class'!$K$4:$K$17,0),MATCH('Direct validations'!O448,'Assets by FV hierarchy class'!$K$6:$R$6,0))</f>
        <v>0</v>
      </c>
      <c r="R448" s="517" t="str">
        <f t="shared" ref="R448:R455" si="153">IF($T448="No",IF(I448=P448,"Pass","Fail"),IF(I448+P448=0,"Pass","Fail"))</f>
        <v>Pass</v>
      </c>
      <c r="S448" s="529" t="str">
        <f t="shared" ref="S448:S455" si="154">IF($T448="No",IF(J448=Q448,"Pass","Fail"),IF(J448+Q448=0,"Pass","Fail"))</f>
        <v>Pass</v>
      </c>
      <c r="T448" s="517" t="s">
        <v>16</v>
      </c>
      <c r="U448" s="517">
        <f t="shared" ref="U448:V455" si="155">IF(R448="Pass",0,1)</f>
        <v>0</v>
      </c>
      <c r="V448" s="529">
        <f t="shared" si="155"/>
        <v>0</v>
      </c>
    </row>
    <row r="449" spans="4:22" ht="14.5" x14ac:dyDescent="0.35">
      <c r="D449" s="532" t="s">
        <v>4</v>
      </c>
      <c r="E449" s="516" t="str">
        <f>' Financial Investments (FI)'!$C$22</f>
        <v>Participation in investment pools</v>
      </c>
      <c r="F449" s="516" t="str">
        <f>' Financial Investments (FI)'!$E$18</f>
        <v>2023 UY</v>
      </c>
      <c r="G449" s="516">
        <f>INDEX(' Financial Investments (FI)'!$B$17:$C$28,MATCH('Direct validations'!E449,' Financial Investments (FI)'!$C$17:$C$28,0),1)</f>
        <v>3</v>
      </c>
      <c r="H449" s="516" t="str">
        <f>HLOOKUP(F449,' Financial Investments (FI)'!$B$18:$E$19,2,FALSE)</f>
        <v>C</v>
      </c>
      <c r="I449" s="520">
        <f>INDEX(' Financial Investments (FI)'!$B$17:$F$28,MATCH('Direct validations'!G449,' Financial Investments (FI)'!$B$17:$B$28,0),MATCH('Direct validations'!H449,' Financial Investments (FI)'!$B$19:$F$19,0))</f>
        <v>0</v>
      </c>
      <c r="J449" s="520">
        <f>INDEX(' Financial Investments (FI)'!$H$17:$L$28,MATCH('Direct validations'!G449,' Financial Investments (FI)'!$H$17:$H$28,0),MATCH('Direct validations'!H449,' Financial Investments (FI)'!$H$19:$L$19,0))</f>
        <v>0</v>
      </c>
      <c r="K449" s="528" t="s">
        <v>5</v>
      </c>
      <c r="L449" s="516" t="str">
        <f>'Assets by FV hierarchy class'!$C$24</f>
        <v>Participation in investment pools</v>
      </c>
      <c r="M449" s="516" t="str">
        <f>'Assets by FV hierarchy class'!$I$20</f>
        <v>Total</v>
      </c>
      <c r="N449" s="516">
        <f>INDEX('Assets by FV hierarchy class'!$B$19:$C$32,MATCH('Direct validations'!L449,'Assets by FV hierarchy class'!$C$19:$C$32,0),1)</f>
        <v>3</v>
      </c>
      <c r="O449" s="516" t="str">
        <f>HLOOKUP(M449,'Assets by FV hierarchy class'!$B$20:$I$21,2,FALSE)</f>
        <v>J</v>
      </c>
      <c r="P449" s="520">
        <f>INDEX('Assets by FV hierarchy class'!$B$19:$I$32,MATCH('Direct validations'!N449,'Assets by FV hierarchy class'!$B$19:$B$32,0),MATCH('Direct validations'!O449,'Assets by FV hierarchy class'!$B$21:$I$21,0))</f>
        <v>0</v>
      </c>
      <c r="Q449" s="520">
        <f>INDEX('Assets by FV hierarchy class'!$K$19:$R$32,MATCH('Direct validations'!N449,'Assets by FV hierarchy class'!$K$19:$K$32,0),MATCH('Direct validations'!O449,'Assets by FV hierarchy class'!$K$21:$R$21,0))</f>
        <v>0</v>
      </c>
      <c r="R449" s="517" t="str">
        <f t="shared" si="153"/>
        <v>Pass</v>
      </c>
      <c r="S449" s="529" t="str">
        <f t="shared" si="154"/>
        <v>Pass</v>
      </c>
      <c r="T449" s="517" t="s">
        <v>16</v>
      </c>
      <c r="U449" s="517">
        <f t="shared" si="155"/>
        <v>0</v>
      </c>
      <c r="V449" s="529">
        <f t="shared" si="155"/>
        <v>0</v>
      </c>
    </row>
    <row r="450" spans="4:22" ht="14.5" x14ac:dyDescent="0.35">
      <c r="D450" s="532" t="s">
        <v>4</v>
      </c>
      <c r="E450" s="516" t="str">
        <f>' Financial Investments (FI)'!$C$35</f>
        <v>Participation in investment pools</v>
      </c>
      <c r="F450" s="516" t="str">
        <f>' Financial Investments (FI)'!$E$31</f>
        <v>2022 UY</v>
      </c>
      <c r="G450" s="516">
        <f>INDEX(' Financial Investments (FI)'!$B$30:$C$41,MATCH('Direct validations'!E450,' Financial Investments (FI)'!$C$30:$C$41,0),1)</f>
        <v>3</v>
      </c>
      <c r="H450" s="516" t="str">
        <f>HLOOKUP(F450,' Financial Investments (FI)'!$B$31:$E$32,2,FALSE)</f>
        <v>E</v>
      </c>
      <c r="I450" s="520">
        <f>INDEX(' Financial Investments (FI)'!$B$30:$F$41,MATCH('Direct validations'!G450,' Financial Investments (FI)'!$B$30:$B$41,0),MATCH('Direct validations'!H450,' Financial Investments (FI)'!$B$32:$F$32,0))</f>
        <v>0</v>
      </c>
      <c r="J450" s="520">
        <f>INDEX(' Financial Investments (FI)'!$H$30:$L$41,MATCH('Direct validations'!G450,' Financial Investments (FI)'!$H$30:$H$41,0),MATCH('Direct validations'!H450,' Financial Investments (FI)'!$H$32:$L$32,0))</f>
        <v>0</v>
      </c>
      <c r="K450" s="528" t="s">
        <v>5</v>
      </c>
      <c r="L450" s="516" t="str">
        <f>'Assets by FV hierarchy class'!$C$39</f>
        <v>Participation in investment pools</v>
      </c>
      <c r="M450" s="516" t="str">
        <f>'Assets by FV hierarchy class'!$I$35</f>
        <v>Total</v>
      </c>
      <c r="N450" s="516">
        <f>INDEX('Assets by FV hierarchy class'!$B$34:$C$47,MATCH('Direct validations'!L450,'Assets by FV hierarchy class'!$C$34:$C$47,0),1)</f>
        <v>3</v>
      </c>
      <c r="O450" s="516" t="str">
        <f>HLOOKUP(M450,'Assets by FV hierarchy class'!$B$35:$I$36,2,FALSE)</f>
        <v>O</v>
      </c>
      <c r="P450" s="520">
        <f>INDEX('Assets by FV hierarchy class'!$B$34:$I$47,MATCH('Direct validations'!N450,'Assets by FV hierarchy class'!$B$34:$B$47,0),MATCH('Direct validations'!O450,'Assets by FV hierarchy class'!$B$36:$I$36,0))</f>
        <v>0</v>
      </c>
      <c r="Q450" s="520">
        <f>INDEX('Assets by FV hierarchy class'!$K$34:$R$47,MATCH('Direct validations'!N450,'Assets by FV hierarchy class'!$K$34:$K$47,0),MATCH('Direct validations'!O450,'Assets by FV hierarchy class'!$K$36:$R$36,0))</f>
        <v>0</v>
      </c>
      <c r="R450" s="517" t="str">
        <f t="shared" si="153"/>
        <v>Pass</v>
      </c>
      <c r="S450" s="529" t="str">
        <f t="shared" si="154"/>
        <v>Pass</v>
      </c>
      <c r="T450" s="517" t="s">
        <v>16</v>
      </c>
      <c r="U450" s="517">
        <f t="shared" si="155"/>
        <v>0</v>
      </c>
      <c r="V450" s="529">
        <f t="shared" si="155"/>
        <v>0</v>
      </c>
    </row>
    <row r="451" spans="4:22" ht="14.5" x14ac:dyDescent="0.35">
      <c r="D451" s="532" t="s">
        <v>4</v>
      </c>
      <c r="E451" s="516" t="str">
        <f>' Financial Investments (FI)'!$C$48</f>
        <v>Participation in investment pools</v>
      </c>
      <c r="F451" s="516" t="str">
        <f>' Financial Investments (FI)'!$E$44</f>
        <v>2021 UY</v>
      </c>
      <c r="G451" s="516">
        <f>INDEX(' Financial Investments (FI)'!$B$43:$C$54,MATCH('Direct validations'!E451,' Financial Investments (FI)'!$C$43:$C$54,0),1)</f>
        <v>3</v>
      </c>
      <c r="H451" s="516" t="str">
        <f>HLOOKUP(F451,' Financial Investments (FI)'!$B$44:$E$45,2,FALSE)</f>
        <v>G</v>
      </c>
      <c r="I451" s="520">
        <f>INDEX(' Financial Investments (FI)'!$B$43:$F$54,MATCH('Direct validations'!G451,' Financial Investments (FI)'!$B$43:$B$54,0),MATCH('Direct validations'!H451,' Financial Investments (FI)'!$B$45:$F$45,0))</f>
        <v>0</v>
      </c>
      <c r="J451" s="520">
        <f>INDEX(' Financial Investments (FI)'!$H$43:$L$54,MATCH('Direct validations'!G451,' Financial Investments (FI)'!$H$43:$H$54,0),MATCH('Direct validations'!H451,' Financial Investments (FI)'!$H$45:$L$45,0))</f>
        <v>0</v>
      </c>
      <c r="K451" s="528" t="s">
        <v>5</v>
      </c>
      <c r="L451" s="516" t="str">
        <f>'Assets by FV hierarchy class'!$C$54</f>
        <v>Participation in investment pools</v>
      </c>
      <c r="M451" s="516" t="str">
        <f>'Assets by FV hierarchy class'!$I$50</f>
        <v>Total</v>
      </c>
      <c r="N451" s="516">
        <f>INDEX('Assets by FV hierarchy class'!$B$49:$C$62,MATCH('Direct validations'!L451,'Assets by FV hierarchy class'!$C$49:$C$62,0),1)</f>
        <v>3</v>
      </c>
      <c r="O451" s="516" t="str">
        <f>HLOOKUP(M451,'Assets by FV hierarchy class'!$B$50:$I$51,2,FALSE)</f>
        <v>T</v>
      </c>
      <c r="P451" s="520">
        <f>INDEX('Assets by FV hierarchy class'!$B$49:$I$62,MATCH('Direct validations'!N451,'Assets by FV hierarchy class'!$B$49:$B$62,0),MATCH('Direct validations'!O451,'Assets by FV hierarchy class'!$B$51:$I$51,0))</f>
        <v>0</v>
      </c>
      <c r="Q451" s="520">
        <f>INDEX('Assets by FV hierarchy class'!$K$49:$R$62,MATCH('Direct validations'!N451,'Assets by FV hierarchy class'!$K$49:$K$62,0),MATCH('Direct validations'!O451,'Assets by FV hierarchy class'!$K$51:$R$51,0))</f>
        <v>0</v>
      </c>
      <c r="R451" s="517" t="str">
        <f t="shared" si="153"/>
        <v>Pass</v>
      </c>
      <c r="S451" s="529" t="str">
        <f t="shared" si="154"/>
        <v>Pass</v>
      </c>
      <c r="T451" s="517" t="s">
        <v>16</v>
      </c>
      <c r="U451" s="517">
        <f t="shared" si="155"/>
        <v>0</v>
      </c>
      <c r="V451" s="529">
        <f t="shared" si="155"/>
        <v>0</v>
      </c>
    </row>
    <row r="452" spans="4:22" ht="14.5" x14ac:dyDescent="0.35">
      <c r="D452" s="532" t="s">
        <v>4</v>
      </c>
      <c r="E452" s="516" t="str">
        <f>' Financial Investments (FI)'!$C$61</f>
        <v>Participation in investment pools</v>
      </c>
      <c r="F452" s="516" t="str">
        <f>' Financial Investments (FI)'!$E$57</f>
        <v>2020 UY</v>
      </c>
      <c r="G452" s="516">
        <f>INDEX(' Financial Investments (FI)'!$B$56:$C$67,MATCH('Direct validations'!E452,' Financial Investments (FI)'!$C$56:$C$67,0),1)</f>
        <v>3</v>
      </c>
      <c r="H452" s="516" t="str">
        <f>HLOOKUP(F452,' Financial Investments (FI)'!$B$57:$E$58,2,FALSE)</f>
        <v>I</v>
      </c>
      <c r="I452" s="520">
        <f>INDEX(' Financial Investments (FI)'!$B$56:$F$67,MATCH('Direct validations'!G452,' Financial Investments (FI)'!$B$56:$B$67,0),MATCH('Direct validations'!H452,' Financial Investments (FI)'!$B$58:$F$58,0))</f>
        <v>0</v>
      </c>
      <c r="J452" s="520">
        <f>INDEX(' Financial Investments (FI)'!$H$56:$L$67,MATCH('Direct validations'!G452,' Financial Investments (FI)'!$H$56:$H$67,0),MATCH('Direct validations'!H452,' Financial Investments (FI)'!$H$58:$L$58,0))</f>
        <v>0</v>
      </c>
      <c r="K452" s="528" t="s">
        <v>5</v>
      </c>
      <c r="L452" s="516" t="str">
        <f>'Assets by FV hierarchy class'!$C$69</f>
        <v>Participation in investment pools</v>
      </c>
      <c r="M452" s="516" t="str">
        <f>'Assets by FV hierarchy class'!$I$65</f>
        <v>Total</v>
      </c>
      <c r="N452" s="516">
        <f>INDEX('Assets by FV hierarchy class'!$B$64:$C$77,MATCH('Direct validations'!L452,'Assets by FV hierarchy class'!$C$64:$C$77,0),1)</f>
        <v>3</v>
      </c>
      <c r="O452" s="516" t="str">
        <f>HLOOKUP(M452,'Assets by FV hierarchy class'!$B$65:$I$66,2,FALSE)</f>
        <v>Y</v>
      </c>
      <c r="P452" s="520">
        <f>INDEX('Assets by FV hierarchy class'!$B$64:$I$77,MATCH('Direct validations'!N452,'Assets by FV hierarchy class'!$B$64:$B$77,0),MATCH('Direct validations'!O452,'Assets by FV hierarchy class'!$B$66:$I$66,0))</f>
        <v>0</v>
      </c>
      <c r="Q452" s="520">
        <f>INDEX('Assets by FV hierarchy class'!$K$64:$R$77,MATCH('Direct validations'!N452,'Assets by FV hierarchy class'!$K$64:$K$77,0),MATCH('Direct validations'!O452,'Assets by FV hierarchy class'!$K$66:$R$66,0))</f>
        <v>0</v>
      </c>
      <c r="R452" s="517" t="str">
        <f t="shared" si="153"/>
        <v>Pass</v>
      </c>
      <c r="S452" s="529" t="str">
        <f t="shared" si="154"/>
        <v>Pass</v>
      </c>
      <c r="T452" s="517" t="s">
        <v>16</v>
      </c>
      <c r="U452" s="517">
        <f t="shared" si="155"/>
        <v>0</v>
      </c>
      <c r="V452" s="529">
        <f t="shared" si="155"/>
        <v>0</v>
      </c>
    </row>
    <row r="453" spans="4:22" ht="14.5" x14ac:dyDescent="0.35">
      <c r="D453" s="532" t="s">
        <v>4</v>
      </c>
      <c r="E453" s="516" t="str">
        <f>' Financial Investments (FI)'!$C$74</f>
        <v>Participation in investment pools</v>
      </c>
      <c r="F453" s="516" t="str">
        <f>' Financial Investments (FI)'!$E$70</f>
        <v>2019 UY</v>
      </c>
      <c r="G453" s="516">
        <f>INDEX(' Financial Investments (FI)'!$B$69:$C$80,MATCH('Direct validations'!E453,' Financial Investments (FI)'!$C$69:$C$80,0),1)</f>
        <v>3</v>
      </c>
      <c r="H453" s="516" t="str">
        <f>HLOOKUP(F453,' Financial Investments (FI)'!$B$70:$E$71,2,FALSE)</f>
        <v>K</v>
      </c>
      <c r="I453" s="520">
        <f>INDEX(' Financial Investments (FI)'!$B$69:$F$80,MATCH('Direct validations'!G453,' Financial Investments (FI)'!$B$69:$B$80,0),MATCH('Direct validations'!H453,' Financial Investments (FI)'!$B$71:$F$71,0))</f>
        <v>0</v>
      </c>
      <c r="J453" s="520">
        <f>INDEX(' Financial Investments (FI)'!$H$69:$L$80,MATCH('Direct validations'!G453,' Financial Investments (FI)'!$H$69:$H$80,0),MATCH('Direct validations'!H453,' Financial Investments (FI)'!$H$71:$L$71,0))</f>
        <v>0</v>
      </c>
      <c r="K453" s="528" t="s">
        <v>5</v>
      </c>
      <c r="L453" s="516" t="str">
        <f>'Assets by FV hierarchy class'!$C$84</f>
        <v>Participation in investment pools</v>
      </c>
      <c r="M453" s="516" t="str">
        <f>'Assets by FV hierarchy class'!$I$80</f>
        <v>Total</v>
      </c>
      <c r="N453" s="516">
        <f>INDEX('Assets by FV hierarchy class'!$B$79:$C$92,MATCH('Direct validations'!L453,'Assets by FV hierarchy class'!$C$79:$C$92,0),1)</f>
        <v>3</v>
      </c>
      <c r="O453" s="516" t="str">
        <f>HLOOKUP(M453,'Assets by FV hierarchy class'!$B$80:$I$81,2,FALSE)</f>
        <v>AD</v>
      </c>
      <c r="P453" s="520">
        <f>INDEX('Assets by FV hierarchy class'!$B$79:$I$92,MATCH('Direct validations'!N453,'Assets by FV hierarchy class'!$B$79:$B$92,0),MATCH('Direct validations'!O453,'Assets by FV hierarchy class'!$B$81:$I$81,0))</f>
        <v>0</v>
      </c>
      <c r="Q453" s="520">
        <f>INDEX('Assets by FV hierarchy class'!$K$79:$R$92,MATCH('Direct validations'!N453,'Assets by FV hierarchy class'!$K$79:$K$92,0),MATCH('Direct validations'!O453,'Assets by FV hierarchy class'!$K$81:$R$81,0))</f>
        <v>0</v>
      </c>
      <c r="R453" s="517" t="str">
        <f t="shared" si="153"/>
        <v>Pass</v>
      </c>
      <c r="S453" s="529" t="str">
        <f t="shared" si="154"/>
        <v>Pass</v>
      </c>
      <c r="T453" s="517" t="s">
        <v>16</v>
      </c>
      <c r="U453" s="517">
        <f t="shared" si="155"/>
        <v>0</v>
      </c>
      <c r="V453" s="529">
        <f t="shared" si="155"/>
        <v>0</v>
      </c>
    </row>
    <row r="454" spans="4:22" ht="14.5" x14ac:dyDescent="0.35">
      <c r="D454" s="532" t="s">
        <v>4</v>
      </c>
      <c r="E454" s="516" t="str">
        <f>' Financial Investments (FI)'!$C$87</f>
        <v>Participation in investment pools</v>
      </c>
      <c r="F454" s="516" t="str">
        <f>' Financial Investments (FI)'!$E$83</f>
        <v>2018 UY</v>
      </c>
      <c r="G454" s="516">
        <f>INDEX(' Financial Investments (FI)'!$B$82:$C$93,MATCH('Direct validations'!E454,' Financial Investments (FI)'!$C$82:$C$93,0),1)</f>
        <v>3</v>
      </c>
      <c r="H454" s="516" t="str">
        <f>HLOOKUP(F454,' Financial Investments (FI)'!$B$83:$E$84,2,FALSE)</f>
        <v>M</v>
      </c>
      <c r="I454" s="520">
        <f>INDEX(' Financial Investments (FI)'!$B$82:$F$93,MATCH('Direct validations'!G454,' Financial Investments (FI)'!$B$82:$B$93,0),MATCH('Direct validations'!H454,' Financial Investments (FI)'!$B$84:$F$84,0))</f>
        <v>0</v>
      </c>
      <c r="J454" s="520">
        <f>INDEX(' Financial Investments (FI)'!$H$82:$L$93,MATCH('Direct validations'!G454,' Financial Investments (FI)'!$H$82:$H$93,0),MATCH('Direct validations'!H454,' Financial Investments (FI)'!$H$84:$L$84,0))</f>
        <v>0</v>
      </c>
      <c r="K454" s="528" t="s">
        <v>5</v>
      </c>
      <c r="L454" s="516" t="str">
        <f>'Assets by FV hierarchy class'!$C$99</f>
        <v>Participation in investment pools</v>
      </c>
      <c r="M454" s="516" t="str">
        <f>'Assets by FV hierarchy class'!$I$95</f>
        <v>Total</v>
      </c>
      <c r="N454" s="516">
        <f>INDEX('Assets by FV hierarchy class'!$B$94:$C$107,MATCH('Direct validations'!L454,'Assets by FV hierarchy class'!$C$94:$C$107,0),1)</f>
        <v>3</v>
      </c>
      <c r="O454" s="516" t="str">
        <f>HLOOKUP(M454,'Assets by FV hierarchy class'!$B$95:$I$96,2,FALSE)</f>
        <v>AI</v>
      </c>
      <c r="P454" s="520">
        <f>INDEX('Assets by FV hierarchy class'!$B$94:$I$107,MATCH('Direct validations'!N454,'Assets by FV hierarchy class'!$B$94:$B$107,0),MATCH('Direct validations'!O454,'Assets by FV hierarchy class'!$B$96:$I$96,0))</f>
        <v>0</v>
      </c>
      <c r="Q454" s="520">
        <f>INDEX('Assets by FV hierarchy class'!$K$94:$R$107,MATCH('Direct validations'!N454,'Assets by FV hierarchy class'!$K$94:$K$107,0),MATCH('Direct validations'!O454,'Assets by FV hierarchy class'!$K$96:$R$96,0))</f>
        <v>0</v>
      </c>
      <c r="R454" s="517" t="str">
        <f t="shared" si="153"/>
        <v>Pass</v>
      </c>
      <c r="S454" s="529" t="str">
        <f t="shared" si="154"/>
        <v>Pass</v>
      </c>
      <c r="T454" s="517" t="s">
        <v>16</v>
      </c>
      <c r="U454" s="517">
        <f t="shared" si="155"/>
        <v>0</v>
      </c>
      <c r="V454" s="529">
        <f t="shared" si="155"/>
        <v>0</v>
      </c>
    </row>
    <row r="455" spans="4:22" ht="14.5" x14ac:dyDescent="0.35">
      <c r="D455" s="532" t="s">
        <v>4</v>
      </c>
      <c r="E455" s="516" t="str">
        <f>' Financial Investments (FI)'!$C$100</f>
        <v>Participation in investment pools</v>
      </c>
      <c r="F455" s="516" t="str">
        <f>' Financial Investments (FI)'!$E$96</f>
        <v>Total</v>
      </c>
      <c r="G455" s="516">
        <f>INDEX(' Financial Investments (FI)'!$B$95:$C$106,MATCH('Direct validations'!E455,' Financial Investments (FI)'!$C$95:$C$106,0),1)</f>
        <v>3</v>
      </c>
      <c r="H455" s="516" t="str">
        <f>HLOOKUP(F455,' Financial Investments (FI)'!$B$96:$E$97,2,FALSE)</f>
        <v>O</v>
      </c>
      <c r="I455" s="520">
        <f>INDEX(' Financial Investments (FI)'!$B$95:$F$106,MATCH('Direct validations'!G455,' Financial Investments (FI)'!$B$95:$B$106,0),MATCH('Direct validations'!H455,' Financial Investments (FI)'!$B$97:$F$97,0))</f>
        <v>0</v>
      </c>
      <c r="J455" s="520">
        <f>INDEX(' Financial Investments (FI)'!$H$95:$L$106,MATCH('Direct validations'!G455,' Financial Investments (FI)'!$H$95:$H$106,0),MATCH('Direct validations'!H455,' Financial Investments (FI)'!$H$97:$L$97,0))</f>
        <v>0</v>
      </c>
      <c r="K455" s="528" t="s">
        <v>5</v>
      </c>
      <c r="L455" s="516" t="str">
        <f>'Assets by FV hierarchy class'!$C$114</f>
        <v>Participation in investment pools</v>
      </c>
      <c r="M455" s="516" t="str">
        <f>'Assets by FV hierarchy class'!$I$110</f>
        <v>Total</v>
      </c>
      <c r="N455" s="516">
        <f>INDEX('Assets by FV hierarchy class'!$B$109:$C$122,MATCH('Direct validations'!L455,'Assets by FV hierarchy class'!$C$109:$C$122,0),1)</f>
        <v>3</v>
      </c>
      <c r="O455" s="516" t="str">
        <f>HLOOKUP(M455,'Assets by FV hierarchy class'!$B$110:$I$111,2,FALSE)</f>
        <v>AN</v>
      </c>
      <c r="P455" s="520">
        <f>INDEX('Assets by FV hierarchy class'!$B$109:$I$122,MATCH('Direct validations'!N455,'Assets by FV hierarchy class'!$B$109:$B$122,0),MATCH('Direct validations'!O455,'Assets by FV hierarchy class'!$B$111:$I$111,0))</f>
        <v>0</v>
      </c>
      <c r="Q455" s="520">
        <f>INDEX('Assets by FV hierarchy class'!$K$109:$R$122,MATCH('Direct validations'!N455,'Assets by FV hierarchy class'!$K$109:$K$122,0),MATCH('Direct validations'!O455,'Assets by FV hierarchy class'!$K$111:$R$111,0))</f>
        <v>0</v>
      </c>
      <c r="R455" s="517" t="str">
        <f t="shared" si="153"/>
        <v>Pass</v>
      </c>
      <c r="S455" s="529" t="str">
        <f t="shared" si="154"/>
        <v>Pass</v>
      </c>
      <c r="T455" s="517" t="s">
        <v>16</v>
      </c>
      <c r="U455" s="517">
        <f t="shared" si="155"/>
        <v>0</v>
      </c>
      <c r="V455" s="529">
        <f t="shared" si="155"/>
        <v>0</v>
      </c>
    </row>
    <row r="456" spans="4:22" x14ac:dyDescent="0.3">
      <c r="D456" s="525"/>
      <c r="R456" s="517"/>
      <c r="S456" s="529"/>
      <c r="U456" s="517"/>
      <c r="V456" s="529"/>
    </row>
    <row r="457" spans="4:22" ht="14.5" x14ac:dyDescent="0.35">
      <c r="D457" s="532" t="s">
        <v>4</v>
      </c>
      <c r="E457" s="516" t="str">
        <f>' Financial Investments (FI)'!$C$10</f>
        <v>Loans secured by mortgages</v>
      </c>
      <c r="F457" s="516" t="str">
        <f>' Financial Investments (FI)'!$E$5</f>
        <v>2024 UY</v>
      </c>
      <c r="G457" s="516">
        <f>INDEX(' Financial Investments (FI)'!$B$4:$C$15,MATCH('Direct validations'!E457,' Financial Investments (FI)'!$C$4:$C$15,0),1)</f>
        <v>4</v>
      </c>
      <c r="H457" s="516" t="str">
        <f>HLOOKUP(F457,' Financial Investments (FI)'!$B$5:$E$6,2,FALSE)</f>
        <v>A</v>
      </c>
      <c r="I457" s="520">
        <f>INDEX(' Financial Investments (FI)'!$B$4:$F$15,MATCH('Direct validations'!G457,' Financial Investments (FI)'!$B$4:$B$15,0),MATCH('Direct validations'!H457,' Financial Investments (FI)'!$B$6:$F$6,0))</f>
        <v>0</v>
      </c>
      <c r="J457" s="520">
        <f>INDEX(' Financial Investments (FI)'!$H$4:$L$15,MATCH('Direct validations'!G457,' Financial Investments (FI)'!$H$4:$H$15,0),MATCH('Direct validations'!H457,' Financial Investments (FI)'!$H$6:$L$6,0))</f>
        <v>0</v>
      </c>
      <c r="K457" s="528" t="s">
        <v>5</v>
      </c>
      <c r="L457" s="516" t="str">
        <f>'Assets by FV hierarchy class'!$C$10</f>
        <v>Loans secured by mortgages</v>
      </c>
      <c r="M457" s="516" t="str">
        <f>'Assets by FV hierarchy class'!$I$5</f>
        <v>Total</v>
      </c>
      <c r="N457" s="516">
        <f>INDEX('Assets by FV hierarchy class'!$B$4:$C$17,MATCH('Direct validations'!L457,'Assets by FV hierarchy class'!$C$4:$C$17,0),1)</f>
        <v>4</v>
      </c>
      <c r="O457" s="516" t="str">
        <f>HLOOKUP(M457,'Assets by FV hierarchy class'!$B$5:$I$6,2,FALSE)</f>
        <v>E</v>
      </c>
      <c r="P457" s="520">
        <f>INDEX('Assets by FV hierarchy class'!$B$4:$I$17,MATCH('Direct validations'!N457,'Assets by FV hierarchy class'!$B$4:$B$17,0),MATCH('Direct validations'!O457,'Assets by FV hierarchy class'!$B$6:$I$6,0))</f>
        <v>0</v>
      </c>
      <c r="Q457" s="520">
        <f>INDEX('Assets by FV hierarchy class'!$K$4:$R$17,MATCH('Direct validations'!N457,'Assets by FV hierarchy class'!$K$4:$K$17,0),MATCH('Direct validations'!O457,'Assets by FV hierarchy class'!$K$6:$R$6,0))</f>
        <v>0</v>
      </c>
      <c r="R457" s="517" t="str">
        <f t="shared" ref="R457:R464" si="156">IF($T457="No",IF(I457=P457,"Pass","Fail"),IF(I457+P457=0,"Pass","Fail"))</f>
        <v>Pass</v>
      </c>
      <c r="S457" s="529" t="str">
        <f t="shared" ref="S457:S464" si="157">IF($T457="No",IF(J457=Q457,"Pass","Fail"),IF(J457+Q457=0,"Pass","Fail"))</f>
        <v>Pass</v>
      </c>
      <c r="T457" s="517" t="s">
        <v>16</v>
      </c>
      <c r="U457" s="517">
        <f t="shared" ref="U457:V464" si="158">IF(R457="Pass",0,1)</f>
        <v>0</v>
      </c>
      <c r="V457" s="529">
        <f t="shared" si="158"/>
        <v>0</v>
      </c>
    </row>
    <row r="458" spans="4:22" ht="14.5" x14ac:dyDescent="0.35">
      <c r="D458" s="532" t="s">
        <v>4</v>
      </c>
      <c r="E458" s="516" t="str">
        <f>' Financial Investments (FI)'!$C$23</f>
        <v>Loans secured by mortgages</v>
      </c>
      <c r="F458" s="516" t="str">
        <f>' Financial Investments (FI)'!$E$18</f>
        <v>2023 UY</v>
      </c>
      <c r="G458" s="516">
        <f>INDEX(' Financial Investments (FI)'!$B$17:$C$28,MATCH('Direct validations'!E458,' Financial Investments (FI)'!$C$17:$C$28,0),1)</f>
        <v>4</v>
      </c>
      <c r="H458" s="516" t="str">
        <f>HLOOKUP(F458,' Financial Investments (FI)'!$B$18:$E$19,2,FALSE)</f>
        <v>C</v>
      </c>
      <c r="I458" s="520">
        <f>INDEX(' Financial Investments (FI)'!$B$17:$F$28,MATCH('Direct validations'!G458,' Financial Investments (FI)'!$B$17:$B$28,0),MATCH('Direct validations'!H458,' Financial Investments (FI)'!$B$19:$F$19,0))</f>
        <v>0</v>
      </c>
      <c r="J458" s="520">
        <f>INDEX(' Financial Investments (FI)'!$H$17:$L$28,MATCH('Direct validations'!G458,' Financial Investments (FI)'!$H$17:$H$28,0),MATCH('Direct validations'!H458,' Financial Investments (FI)'!$H$19:$L$19,0))</f>
        <v>0</v>
      </c>
      <c r="K458" s="528" t="s">
        <v>5</v>
      </c>
      <c r="L458" s="516" t="str">
        <f>'Assets by FV hierarchy class'!$C$25</f>
        <v>Loans secured by mortgages</v>
      </c>
      <c r="M458" s="516" t="str">
        <f>'Assets by FV hierarchy class'!$I$20</f>
        <v>Total</v>
      </c>
      <c r="N458" s="516">
        <f>INDEX('Assets by FV hierarchy class'!$B$19:$C$32,MATCH('Direct validations'!L458,'Assets by FV hierarchy class'!$C$19:$C$32,0),1)</f>
        <v>4</v>
      </c>
      <c r="O458" s="516" t="str">
        <f>HLOOKUP(M458,'Assets by FV hierarchy class'!$B$20:$I$21,2,FALSE)</f>
        <v>J</v>
      </c>
      <c r="P458" s="520">
        <f>INDEX('Assets by FV hierarchy class'!$B$19:$I$32,MATCH('Direct validations'!N458,'Assets by FV hierarchy class'!$B$19:$B$32,0),MATCH('Direct validations'!O458,'Assets by FV hierarchy class'!$B$21:$I$21,0))</f>
        <v>0</v>
      </c>
      <c r="Q458" s="520">
        <f>INDEX('Assets by FV hierarchy class'!$K$19:$R$32,MATCH('Direct validations'!N458,'Assets by FV hierarchy class'!$K$19:$K$32,0),MATCH('Direct validations'!O458,'Assets by FV hierarchy class'!$K$21:$R$21,0))</f>
        <v>0</v>
      </c>
      <c r="R458" s="517" t="str">
        <f t="shared" si="156"/>
        <v>Pass</v>
      </c>
      <c r="S458" s="529" t="str">
        <f t="shared" si="157"/>
        <v>Pass</v>
      </c>
      <c r="T458" s="517" t="s">
        <v>16</v>
      </c>
      <c r="U458" s="517">
        <f t="shared" si="158"/>
        <v>0</v>
      </c>
      <c r="V458" s="529">
        <f t="shared" si="158"/>
        <v>0</v>
      </c>
    </row>
    <row r="459" spans="4:22" ht="14.5" x14ac:dyDescent="0.35">
      <c r="D459" s="532" t="s">
        <v>4</v>
      </c>
      <c r="E459" s="516" t="str">
        <f>' Financial Investments (FI)'!$C$36</f>
        <v>Loans secured by mortgages</v>
      </c>
      <c r="F459" s="516" t="str">
        <f>' Financial Investments (FI)'!$E$31</f>
        <v>2022 UY</v>
      </c>
      <c r="G459" s="516">
        <f>INDEX(' Financial Investments (FI)'!$B$30:$C$41,MATCH('Direct validations'!E459,' Financial Investments (FI)'!$C$30:$C$41,0),1)</f>
        <v>4</v>
      </c>
      <c r="H459" s="516" t="str">
        <f>HLOOKUP(F459,' Financial Investments (FI)'!$B$31:$E$32,2,FALSE)</f>
        <v>E</v>
      </c>
      <c r="I459" s="520">
        <f>INDEX(' Financial Investments (FI)'!$B$30:$F$41,MATCH('Direct validations'!G459,' Financial Investments (FI)'!$B$30:$B$41,0),MATCH('Direct validations'!H459,' Financial Investments (FI)'!$B$32:$F$32,0))</f>
        <v>0</v>
      </c>
      <c r="J459" s="520">
        <f>INDEX(' Financial Investments (FI)'!$H$30:$L$41,MATCH('Direct validations'!G459,' Financial Investments (FI)'!$H$30:$H$41,0),MATCH('Direct validations'!H459,' Financial Investments (FI)'!$H$32:$L$32,0))</f>
        <v>0</v>
      </c>
      <c r="K459" s="528" t="s">
        <v>5</v>
      </c>
      <c r="L459" s="516" t="str">
        <f>'Assets by FV hierarchy class'!$C$40</f>
        <v>Loans secured by mortgages</v>
      </c>
      <c r="M459" s="516" t="str">
        <f>'Assets by FV hierarchy class'!$I$35</f>
        <v>Total</v>
      </c>
      <c r="N459" s="516">
        <f>INDEX('Assets by FV hierarchy class'!$B$34:$C$47,MATCH('Direct validations'!L459,'Assets by FV hierarchy class'!$C$34:$C$47,0),1)</f>
        <v>4</v>
      </c>
      <c r="O459" s="516" t="str">
        <f>HLOOKUP(M459,'Assets by FV hierarchy class'!$B$35:$I$36,2,FALSE)</f>
        <v>O</v>
      </c>
      <c r="P459" s="520">
        <f>INDEX('Assets by FV hierarchy class'!$B$34:$I$47,MATCH('Direct validations'!N459,'Assets by FV hierarchy class'!$B$34:$B$47,0),MATCH('Direct validations'!O459,'Assets by FV hierarchy class'!$B$36:$I$36,0))</f>
        <v>0</v>
      </c>
      <c r="Q459" s="520">
        <f>INDEX('Assets by FV hierarchy class'!$K$34:$R$47,MATCH('Direct validations'!N459,'Assets by FV hierarchy class'!$K$34:$K$47,0),MATCH('Direct validations'!O459,'Assets by FV hierarchy class'!$K$36:$R$36,0))</f>
        <v>0</v>
      </c>
      <c r="R459" s="517" t="str">
        <f t="shared" si="156"/>
        <v>Pass</v>
      </c>
      <c r="S459" s="529" t="str">
        <f t="shared" si="157"/>
        <v>Pass</v>
      </c>
      <c r="T459" s="517" t="s">
        <v>16</v>
      </c>
      <c r="U459" s="517">
        <f t="shared" si="158"/>
        <v>0</v>
      </c>
      <c r="V459" s="529">
        <f t="shared" si="158"/>
        <v>0</v>
      </c>
    </row>
    <row r="460" spans="4:22" ht="14.5" x14ac:dyDescent="0.35">
      <c r="D460" s="532" t="s">
        <v>4</v>
      </c>
      <c r="E460" s="516" t="str">
        <f>' Financial Investments (FI)'!$C$49</f>
        <v>Loans secured by mortgages</v>
      </c>
      <c r="F460" s="516" t="str">
        <f>' Financial Investments (FI)'!$E$44</f>
        <v>2021 UY</v>
      </c>
      <c r="G460" s="516">
        <f>INDEX(' Financial Investments (FI)'!$B$43:$C$54,MATCH('Direct validations'!E460,' Financial Investments (FI)'!$C$43:$C$54,0),1)</f>
        <v>4</v>
      </c>
      <c r="H460" s="516" t="str">
        <f>HLOOKUP(F460,' Financial Investments (FI)'!$B$44:$E$45,2,FALSE)</f>
        <v>G</v>
      </c>
      <c r="I460" s="520">
        <f>INDEX(' Financial Investments (FI)'!$B$43:$F$54,MATCH('Direct validations'!G460,' Financial Investments (FI)'!$B$43:$B$54,0),MATCH('Direct validations'!H460,' Financial Investments (FI)'!$B$45:$F$45,0))</f>
        <v>0</v>
      </c>
      <c r="J460" s="520">
        <f>INDEX(' Financial Investments (FI)'!$H$43:$L$54,MATCH('Direct validations'!G460,' Financial Investments (FI)'!$H$43:$H$54,0),MATCH('Direct validations'!H460,' Financial Investments (FI)'!$H$45:$L$45,0))</f>
        <v>0</v>
      </c>
      <c r="K460" s="528" t="s">
        <v>5</v>
      </c>
      <c r="L460" s="516" t="str">
        <f>'Assets by FV hierarchy class'!$C$55</f>
        <v>Loans secured by mortgages</v>
      </c>
      <c r="M460" s="516" t="str">
        <f>'Assets by FV hierarchy class'!$I$50</f>
        <v>Total</v>
      </c>
      <c r="N460" s="516">
        <f>INDEX('Assets by FV hierarchy class'!$B$49:$C$62,MATCH('Direct validations'!L460,'Assets by FV hierarchy class'!$C$49:$C$62,0),1)</f>
        <v>4</v>
      </c>
      <c r="O460" s="516" t="str">
        <f>HLOOKUP(M460,'Assets by FV hierarchy class'!$B$50:$I$51,2,FALSE)</f>
        <v>T</v>
      </c>
      <c r="P460" s="520">
        <f>INDEX('Assets by FV hierarchy class'!$B$49:$I$62,MATCH('Direct validations'!N460,'Assets by FV hierarchy class'!$B$49:$B$62,0),MATCH('Direct validations'!O460,'Assets by FV hierarchy class'!$B$51:$I$51,0))</f>
        <v>0</v>
      </c>
      <c r="Q460" s="520">
        <f>INDEX('Assets by FV hierarchy class'!$K$49:$R$62,MATCH('Direct validations'!N460,'Assets by FV hierarchy class'!$K$49:$K$62,0),MATCH('Direct validations'!O460,'Assets by FV hierarchy class'!$K$51:$R$51,0))</f>
        <v>0</v>
      </c>
      <c r="R460" s="517" t="str">
        <f t="shared" si="156"/>
        <v>Pass</v>
      </c>
      <c r="S460" s="529" t="str">
        <f t="shared" si="157"/>
        <v>Pass</v>
      </c>
      <c r="T460" s="517" t="s">
        <v>16</v>
      </c>
      <c r="U460" s="517">
        <f t="shared" si="158"/>
        <v>0</v>
      </c>
      <c r="V460" s="529">
        <f t="shared" si="158"/>
        <v>0</v>
      </c>
    </row>
    <row r="461" spans="4:22" ht="14.5" x14ac:dyDescent="0.35">
      <c r="D461" s="532" t="s">
        <v>4</v>
      </c>
      <c r="E461" s="516" t="str">
        <f>' Financial Investments (FI)'!$C$62</f>
        <v>Loans secured by mortgages</v>
      </c>
      <c r="F461" s="516" t="str">
        <f>' Financial Investments (FI)'!$E$57</f>
        <v>2020 UY</v>
      </c>
      <c r="G461" s="516">
        <f>INDEX(' Financial Investments (FI)'!$B$56:$C$67,MATCH('Direct validations'!E461,' Financial Investments (FI)'!$C$56:$C$67,0),1)</f>
        <v>4</v>
      </c>
      <c r="H461" s="516" t="str">
        <f>HLOOKUP(F461,' Financial Investments (FI)'!$B$57:$E$58,2,FALSE)</f>
        <v>I</v>
      </c>
      <c r="I461" s="520">
        <f>INDEX(' Financial Investments (FI)'!$B$56:$F$67,MATCH('Direct validations'!G461,' Financial Investments (FI)'!$B$56:$B$67,0),MATCH('Direct validations'!H461,' Financial Investments (FI)'!$B$58:$F$58,0))</f>
        <v>0</v>
      </c>
      <c r="J461" s="520">
        <f>INDEX(' Financial Investments (FI)'!$H$56:$L$67,MATCH('Direct validations'!G461,' Financial Investments (FI)'!$H$56:$H$67,0),MATCH('Direct validations'!H461,' Financial Investments (FI)'!$H$58:$L$58,0))</f>
        <v>0</v>
      </c>
      <c r="K461" s="528" t="s">
        <v>5</v>
      </c>
      <c r="L461" s="516" t="str">
        <f>'Assets by FV hierarchy class'!$C$70</f>
        <v>Loans secured by mortgages</v>
      </c>
      <c r="M461" s="516" t="str">
        <f>'Assets by FV hierarchy class'!$I$65</f>
        <v>Total</v>
      </c>
      <c r="N461" s="516">
        <f>INDEX('Assets by FV hierarchy class'!$B$64:$C$77,MATCH('Direct validations'!L461,'Assets by FV hierarchy class'!$C$64:$C$77,0),1)</f>
        <v>4</v>
      </c>
      <c r="O461" s="516" t="str">
        <f>HLOOKUP(M461,'Assets by FV hierarchy class'!$B$65:$I$66,2,FALSE)</f>
        <v>Y</v>
      </c>
      <c r="P461" s="520">
        <f>INDEX('Assets by FV hierarchy class'!$B$64:$I$77,MATCH('Direct validations'!N461,'Assets by FV hierarchy class'!$B$64:$B$77,0),MATCH('Direct validations'!O461,'Assets by FV hierarchy class'!$B$66:$I$66,0))</f>
        <v>0</v>
      </c>
      <c r="Q461" s="520">
        <f>INDEX('Assets by FV hierarchy class'!$K$64:$R$77,MATCH('Direct validations'!N461,'Assets by FV hierarchy class'!$K$64:$K$77,0),MATCH('Direct validations'!O461,'Assets by FV hierarchy class'!$K$66:$R$66,0))</f>
        <v>0</v>
      </c>
      <c r="R461" s="517" t="str">
        <f t="shared" si="156"/>
        <v>Pass</v>
      </c>
      <c r="S461" s="529" t="str">
        <f t="shared" si="157"/>
        <v>Pass</v>
      </c>
      <c r="T461" s="517" t="s">
        <v>16</v>
      </c>
      <c r="U461" s="517">
        <f t="shared" si="158"/>
        <v>0</v>
      </c>
      <c r="V461" s="529">
        <f t="shared" si="158"/>
        <v>0</v>
      </c>
    </row>
    <row r="462" spans="4:22" ht="14.5" x14ac:dyDescent="0.35">
      <c r="D462" s="532" t="s">
        <v>4</v>
      </c>
      <c r="E462" s="516" t="str">
        <f>' Financial Investments (FI)'!$C$75</f>
        <v>Loans secured by mortgages</v>
      </c>
      <c r="F462" s="516" t="str">
        <f>' Financial Investments (FI)'!$E$70</f>
        <v>2019 UY</v>
      </c>
      <c r="G462" s="516">
        <f>INDEX(' Financial Investments (FI)'!$B$69:$C$80,MATCH('Direct validations'!E462,' Financial Investments (FI)'!$C$69:$C$80,0),1)</f>
        <v>4</v>
      </c>
      <c r="H462" s="516" t="str">
        <f>HLOOKUP(F462,' Financial Investments (FI)'!$B$70:$E$71,2,FALSE)</f>
        <v>K</v>
      </c>
      <c r="I462" s="520">
        <f>INDEX(' Financial Investments (FI)'!$B$69:$F$80,MATCH('Direct validations'!G462,' Financial Investments (FI)'!$B$69:$B$80,0),MATCH('Direct validations'!H462,' Financial Investments (FI)'!$B$71:$F$71,0))</f>
        <v>0</v>
      </c>
      <c r="J462" s="520">
        <f>INDEX(' Financial Investments (FI)'!$H$69:$L$80,MATCH('Direct validations'!G462,' Financial Investments (FI)'!$H$69:$H$80,0),MATCH('Direct validations'!H462,' Financial Investments (FI)'!$H$71:$L$71,0))</f>
        <v>0</v>
      </c>
      <c r="K462" s="528" t="s">
        <v>5</v>
      </c>
      <c r="L462" s="516" t="str">
        <f>'Assets by FV hierarchy class'!$C$85</f>
        <v>Loans secured by mortgages</v>
      </c>
      <c r="M462" s="516" t="str">
        <f>'Assets by FV hierarchy class'!$I$80</f>
        <v>Total</v>
      </c>
      <c r="N462" s="516">
        <f>INDEX('Assets by FV hierarchy class'!$B$79:$C$92,MATCH('Direct validations'!L462,'Assets by FV hierarchy class'!$C$79:$C$92,0),1)</f>
        <v>4</v>
      </c>
      <c r="O462" s="516" t="str">
        <f>HLOOKUP(M462,'Assets by FV hierarchy class'!$B$80:$I$81,2,FALSE)</f>
        <v>AD</v>
      </c>
      <c r="P462" s="520">
        <f>INDEX('Assets by FV hierarchy class'!$B$79:$I$92,MATCH('Direct validations'!N462,'Assets by FV hierarchy class'!$B$79:$B$92,0),MATCH('Direct validations'!O462,'Assets by FV hierarchy class'!$B$81:$I$81,0))</f>
        <v>0</v>
      </c>
      <c r="Q462" s="520">
        <f>INDEX('Assets by FV hierarchy class'!$K$79:$R$92,MATCH('Direct validations'!N462,'Assets by FV hierarchy class'!$K$79:$K$92,0),MATCH('Direct validations'!O462,'Assets by FV hierarchy class'!$K$81:$R$81,0))</f>
        <v>0</v>
      </c>
      <c r="R462" s="517" t="str">
        <f t="shared" si="156"/>
        <v>Pass</v>
      </c>
      <c r="S462" s="529" t="str">
        <f t="shared" si="157"/>
        <v>Pass</v>
      </c>
      <c r="T462" s="517" t="s">
        <v>16</v>
      </c>
      <c r="U462" s="517">
        <f t="shared" si="158"/>
        <v>0</v>
      </c>
      <c r="V462" s="529">
        <f t="shared" si="158"/>
        <v>0</v>
      </c>
    </row>
    <row r="463" spans="4:22" ht="14.5" x14ac:dyDescent="0.35">
      <c r="D463" s="532" t="s">
        <v>4</v>
      </c>
      <c r="E463" s="516" t="str">
        <f>' Financial Investments (FI)'!$C$88</f>
        <v>Loans secured by mortgages</v>
      </c>
      <c r="F463" s="516" t="str">
        <f>' Financial Investments (FI)'!$E$83</f>
        <v>2018 UY</v>
      </c>
      <c r="G463" s="516">
        <f>INDEX(' Financial Investments (FI)'!$B$82:$C$93,MATCH('Direct validations'!E463,' Financial Investments (FI)'!$C$82:$C$93,0),1)</f>
        <v>4</v>
      </c>
      <c r="H463" s="516" t="str">
        <f>HLOOKUP(F463,' Financial Investments (FI)'!$B$83:$E$84,2,FALSE)</f>
        <v>M</v>
      </c>
      <c r="I463" s="520">
        <f>INDEX(' Financial Investments (FI)'!$B$82:$F$93,MATCH('Direct validations'!G463,' Financial Investments (FI)'!$B$82:$B$93,0),MATCH('Direct validations'!H463,' Financial Investments (FI)'!$B$84:$F$84,0))</f>
        <v>0</v>
      </c>
      <c r="J463" s="520">
        <f>INDEX(' Financial Investments (FI)'!$H$82:$L$93,MATCH('Direct validations'!G463,' Financial Investments (FI)'!$H$82:$H$93,0),MATCH('Direct validations'!H463,' Financial Investments (FI)'!$H$84:$L$84,0))</f>
        <v>0</v>
      </c>
      <c r="K463" s="528" t="s">
        <v>5</v>
      </c>
      <c r="L463" s="516" t="str">
        <f>'Assets by FV hierarchy class'!$C$100</f>
        <v>Loans secured by mortgages</v>
      </c>
      <c r="M463" s="516" t="str">
        <f>'Assets by FV hierarchy class'!$I$95</f>
        <v>Total</v>
      </c>
      <c r="N463" s="516">
        <f>INDEX('Assets by FV hierarchy class'!$B$94:$C$107,MATCH('Direct validations'!L463,'Assets by FV hierarchy class'!$C$94:$C$107,0),1)</f>
        <v>4</v>
      </c>
      <c r="O463" s="516" t="str">
        <f>HLOOKUP(M463,'Assets by FV hierarchy class'!$B$95:$I$96,2,FALSE)</f>
        <v>AI</v>
      </c>
      <c r="P463" s="520">
        <f>INDEX('Assets by FV hierarchy class'!$B$94:$I$107,MATCH('Direct validations'!N463,'Assets by FV hierarchy class'!$B$94:$B$107,0),MATCH('Direct validations'!O463,'Assets by FV hierarchy class'!$B$96:$I$96,0))</f>
        <v>0</v>
      </c>
      <c r="Q463" s="520">
        <f>INDEX('Assets by FV hierarchy class'!$K$94:$R$107,MATCH('Direct validations'!N463,'Assets by FV hierarchy class'!$K$94:$K$107,0),MATCH('Direct validations'!O463,'Assets by FV hierarchy class'!$K$96:$R$96,0))</f>
        <v>0</v>
      </c>
      <c r="R463" s="517" t="str">
        <f t="shared" si="156"/>
        <v>Pass</v>
      </c>
      <c r="S463" s="529" t="str">
        <f t="shared" si="157"/>
        <v>Pass</v>
      </c>
      <c r="T463" s="517" t="s">
        <v>16</v>
      </c>
      <c r="U463" s="517">
        <f t="shared" si="158"/>
        <v>0</v>
      </c>
      <c r="V463" s="529">
        <f t="shared" si="158"/>
        <v>0</v>
      </c>
    </row>
    <row r="464" spans="4:22" ht="14.5" x14ac:dyDescent="0.35">
      <c r="D464" s="532" t="s">
        <v>4</v>
      </c>
      <c r="E464" s="516" t="str">
        <f>' Financial Investments (FI)'!$C$101</f>
        <v>Loans secured by mortgages</v>
      </c>
      <c r="F464" s="516" t="str">
        <f>' Financial Investments (FI)'!$E$96</f>
        <v>Total</v>
      </c>
      <c r="G464" s="516">
        <f>INDEX(' Financial Investments (FI)'!$B$95:$C$106,MATCH('Direct validations'!E464,' Financial Investments (FI)'!$C$95:$C$106,0),1)</f>
        <v>4</v>
      </c>
      <c r="H464" s="516" t="str">
        <f>HLOOKUP(F464,' Financial Investments (FI)'!$B$96:$E$97,2,FALSE)</f>
        <v>O</v>
      </c>
      <c r="I464" s="520">
        <f>INDEX(' Financial Investments (FI)'!$B$95:$F$106,MATCH('Direct validations'!G464,' Financial Investments (FI)'!$B$95:$B$106,0),MATCH('Direct validations'!H464,' Financial Investments (FI)'!$B$97:$F$97,0))</f>
        <v>0</v>
      </c>
      <c r="J464" s="520">
        <f>INDEX(' Financial Investments (FI)'!$H$95:$L$106,MATCH('Direct validations'!G464,' Financial Investments (FI)'!$H$95:$H$106,0),MATCH('Direct validations'!H464,' Financial Investments (FI)'!$H$97:$L$97,0))</f>
        <v>0</v>
      </c>
      <c r="K464" s="528" t="s">
        <v>5</v>
      </c>
      <c r="L464" s="516" t="str">
        <f>'Assets by FV hierarchy class'!$C$115</f>
        <v>Loans secured by mortgages</v>
      </c>
      <c r="M464" s="516" t="str">
        <f>'Assets by FV hierarchy class'!$I$110</f>
        <v>Total</v>
      </c>
      <c r="N464" s="516">
        <f>INDEX('Assets by FV hierarchy class'!$B$109:$C$122,MATCH('Direct validations'!L464,'Assets by FV hierarchy class'!$C$109:$C$122,0),1)</f>
        <v>4</v>
      </c>
      <c r="O464" s="516" t="str">
        <f>HLOOKUP(M464,'Assets by FV hierarchy class'!$B$110:$I$111,2,FALSE)</f>
        <v>AN</v>
      </c>
      <c r="P464" s="520">
        <f>INDEX('Assets by FV hierarchy class'!$B$109:$I$122,MATCH('Direct validations'!N464,'Assets by FV hierarchy class'!$B$109:$B$122,0),MATCH('Direct validations'!O464,'Assets by FV hierarchy class'!$B$111:$I$111,0))</f>
        <v>0</v>
      </c>
      <c r="Q464" s="520">
        <f>INDEX('Assets by FV hierarchy class'!$K$109:$R$122,MATCH('Direct validations'!N464,'Assets by FV hierarchy class'!$K$109:$K$122,0),MATCH('Direct validations'!O464,'Assets by FV hierarchy class'!$K$111:$R$111,0))</f>
        <v>0</v>
      </c>
      <c r="R464" s="517" t="str">
        <f t="shared" si="156"/>
        <v>Pass</v>
      </c>
      <c r="S464" s="529" t="str">
        <f t="shared" si="157"/>
        <v>Pass</v>
      </c>
      <c r="T464" s="517" t="s">
        <v>16</v>
      </c>
      <c r="U464" s="517">
        <f t="shared" si="158"/>
        <v>0</v>
      </c>
      <c r="V464" s="529">
        <f t="shared" si="158"/>
        <v>0</v>
      </c>
    </row>
    <row r="465" spans="4:22" x14ac:dyDescent="0.3">
      <c r="D465" s="525"/>
      <c r="R465" s="517"/>
      <c r="S465" s="529"/>
      <c r="U465" s="517"/>
      <c r="V465" s="529"/>
    </row>
    <row r="466" spans="4:22" ht="14.5" x14ac:dyDescent="0.35">
      <c r="D466" s="532" t="s">
        <v>4</v>
      </c>
      <c r="E466" s="516" t="str">
        <f>' Financial Investments (FI)'!$C$11</f>
        <v>Loans and deposits with credit institutions</v>
      </c>
      <c r="F466" s="516" t="str">
        <f>' Financial Investments (FI)'!$E$5</f>
        <v>2024 UY</v>
      </c>
      <c r="G466" s="516">
        <f>INDEX(' Financial Investments (FI)'!$B$4:$C$15,MATCH('Direct validations'!E466,' Financial Investments (FI)'!$C$4:$C$15,0),1)</f>
        <v>5</v>
      </c>
      <c r="H466" s="516" t="str">
        <f>HLOOKUP(F466,' Financial Investments (FI)'!$B$5:$E$6,2,FALSE)</f>
        <v>A</v>
      </c>
      <c r="I466" s="520">
        <f>INDEX(' Financial Investments (FI)'!$B$4:$F$15,MATCH('Direct validations'!G466,' Financial Investments (FI)'!$B$4:$B$15,0),MATCH('Direct validations'!H466,' Financial Investments (FI)'!$B$6:$F$6,0))</f>
        <v>0</v>
      </c>
      <c r="J466" s="520">
        <f>INDEX(' Financial Investments (FI)'!$H$4:$L$15,MATCH('Direct validations'!G466,' Financial Investments (FI)'!$H$4:$H$15,0),MATCH('Direct validations'!H466,' Financial Investments (FI)'!$H$6:$L$6,0))</f>
        <v>0</v>
      </c>
      <c r="K466" s="528" t="s">
        <v>5</v>
      </c>
      <c r="L466" s="516" t="str">
        <f>'Assets by FV hierarchy class'!$C$11</f>
        <v>Loans and deposits with credit institutions</v>
      </c>
      <c r="M466" s="516" t="str">
        <f>'Assets by FV hierarchy class'!$I$5</f>
        <v>Total</v>
      </c>
      <c r="N466" s="516">
        <f>INDEX('Assets by FV hierarchy class'!$B$4:$C$17,MATCH('Direct validations'!L466,'Assets by FV hierarchy class'!$C$4:$C$17,0),1)</f>
        <v>5</v>
      </c>
      <c r="O466" s="516" t="str">
        <f>HLOOKUP(M466,'Assets by FV hierarchy class'!$B$5:$I$6,2,FALSE)</f>
        <v>E</v>
      </c>
      <c r="P466" s="520">
        <f>INDEX('Assets by FV hierarchy class'!$B$4:$I$17,MATCH('Direct validations'!N466,'Assets by FV hierarchy class'!$B$4:$B$17,0),MATCH('Direct validations'!O466,'Assets by FV hierarchy class'!$B$6:$I$6,0))</f>
        <v>0</v>
      </c>
      <c r="Q466" s="520">
        <f>INDEX('Assets by FV hierarchy class'!$K$4:$R$17,MATCH('Direct validations'!N466,'Assets by FV hierarchy class'!$K$4:$K$17,0),MATCH('Direct validations'!O466,'Assets by FV hierarchy class'!$K$6:$R$6,0))</f>
        <v>0</v>
      </c>
      <c r="R466" s="517" t="str">
        <f t="shared" ref="R466:R473" si="159">IF($T466="No",IF(I466=P466,"Pass","Fail"),IF(I466+P466=0,"Pass","Fail"))</f>
        <v>Pass</v>
      </c>
      <c r="S466" s="529" t="str">
        <f t="shared" ref="S466:S473" si="160">IF($T466="No",IF(J466=Q466,"Pass","Fail"),IF(J466+Q466=0,"Pass","Fail"))</f>
        <v>Pass</v>
      </c>
      <c r="T466" s="517" t="s">
        <v>16</v>
      </c>
      <c r="U466" s="517">
        <f t="shared" ref="U466:V473" si="161">IF(R466="Pass",0,1)</f>
        <v>0</v>
      </c>
      <c r="V466" s="529">
        <f t="shared" si="161"/>
        <v>0</v>
      </c>
    </row>
    <row r="467" spans="4:22" ht="14.5" x14ac:dyDescent="0.35">
      <c r="D467" s="532" t="s">
        <v>4</v>
      </c>
      <c r="E467" s="516" t="str">
        <f>' Financial Investments (FI)'!$C$24</f>
        <v>Loans and deposits with credit institutions</v>
      </c>
      <c r="F467" s="516" t="str">
        <f>' Financial Investments (FI)'!$E$18</f>
        <v>2023 UY</v>
      </c>
      <c r="G467" s="516">
        <f>INDEX(' Financial Investments (FI)'!$B$17:$C$28,MATCH('Direct validations'!E467,' Financial Investments (FI)'!$C$17:$C$28,0),1)</f>
        <v>5</v>
      </c>
      <c r="H467" s="516" t="str">
        <f>HLOOKUP(F467,' Financial Investments (FI)'!$B$18:$E$19,2,FALSE)</f>
        <v>C</v>
      </c>
      <c r="I467" s="520">
        <f>INDEX(' Financial Investments (FI)'!$B$17:$F$28,MATCH('Direct validations'!G467,' Financial Investments (FI)'!$B$17:$B$28,0),MATCH('Direct validations'!H467,' Financial Investments (FI)'!$B$19:$F$19,0))</f>
        <v>0</v>
      </c>
      <c r="J467" s="520">
        <f>INDEX(' Financial Investments (FI)'!$H$17:$L$28,MATCH('Direct validations'!G467,' Financial Investments (FI)'!$H$17:$H$28,0),MATCH('Direct validations'!H467,' Financial Investments (FI)'!$H$19:$L$19,0))</f>
        <v>0</v>
      </c>
      <c r="K467" s="528" t="s">
        <v>5</v>
      </c>
      <c r="L467" s="516" t="str">
        <f>'Assets by FV hierarchy class'!$C$26</f>
        <v>Loans and deposits with credit institutions</v>
      </c>
      <c r="M467" s="516" t="str">
        <f>'Assets by FV hierarchy class'!$I$20</f>
        <v>Total</v>
      </c>
      <c r="N467" s="516">
        <f>INDEX('Assets by FV hierarchy class'!$B$19:$C$32,MATCH('Direct validations'!L467,'Assets by FV hierarchy class'!$C$19:$C$32,0),1)</f>
        <v>5</v>
      </c>
      <c r="O467" s="516" t="str">
        <f>HLOOKUP(M467,'Assets by FV hierarchy class'!$B$20:$I$21,2,FALSE)</f>
        <v>J</v>
      </c>
      <c r="P467" s="520">
        <f>INDEX('Assets by FV hierarchy class'!$B$19:$I$32,MATCH('Direct validations'!N467,'Assets by FV hierarchy class'!$B$19:$B$32,0),MATCH('Direct validations'!O467,'Assets by FV hierarchy class'!$B$21:$I$21,0))</f>
        <v>0</v>
      </c>
      <c r="Q467" s="520">
        <f>INDEX('Assets by FV hierarchy class'!$K$19:$R$32,MATCH('Direct validations'!N467,'Assets by FV hierarchy class'!$K$19:$K$32,0),MATCH('Direct validations'!O467,'Assets by FV hierarchy class'!$K$21:$R$21,0))</f>
        <v>0</v>
      </c>
      <c r="R467" s="517" t="str">
        <f t="shared" si="159"/>
        <v>Pass</v>
      </c>
      <c r="S467" s="529" t="str">
        <f t="shared" si="160"/>
        <v>Pass</v>
      </c>
      <c r="T467" s="517" t="s">
        <v>16</v>
      </c>
      <c r="U467" s="517">
        <f t="shared" si="161"/>
        <v>0</v>
      </c>
      <c r="V467" s="529">
        <f t="shared" si="161"/>
        <v>0</v>
      </c>
    </row>
    <row r="468" spans="4:22" ht="14.5" x14ac:dyDescent="0.35">
      <c r="D468" s="532" t="s">
        <v>4</v>
      </c>
      <c r="E468" s="516" t="str">
        <f>' Financial Investments (FI)'!$C$37</f>
        <v>Loans and deposits with credit institutions</v>
      </c>
      <c r="F468" s="516" t="str">
        <f>' Financial Investments (FI)'!$E$31</f>
        <v>2022 UY</v>
      </c>
      <c r="G468" s="516">
        <f>INDEX(' Financial Investments (FI)'!$B$30:$C$41,MATCH('Direct validations'!E468,' Financial Investments (FI)'!$C$30:$C$41,0),1)</f>
        <v>5</v>
      </c>
      <c r="H468" s="516" t="str">
        <f>HLOOKUP(F468,' Financial Investments (FI)'!$B$31:$E$32,2,FALSE)</f>
        <v>E</v>
      </c>
      <c r="I468" s="520">
        <f>INDEX(' Financial Investments (FI)'!$B$30:$F$41,MATCH('Direct validations'!G468,' Financial Investments (FI)'!$B$30:$B$41,0),MATCH('Direct validations'!H468,' Financial Investments (FI)'!$B$32:$F$32,0))</f>
        <v>0</v>
      </c>
      <c r="J468" s="520">
        <f>INDEX(' Financial Investments (FI)'!$H$30:$L$41,MATCH('Direct validations'!G468,' Financial Investments (FI)'!$H$30:$H$41,0),MATCH('Direct validations'!H468,' Financial Investments (FI)'!$H$32:$L$32,0))</f>
        <v>0</v>
      </c>
      <c r="K468" s="528" t="s">
        <v>5</v>
      </c>
      <c r="L468" s="516" t="str">
        <f>'Assets by FV hierarchy class'!$C$41</f>
        <v>Loans and deposits with credit institutions</v>
      </c>
      <c r="M468" s="516" t="str">
        <f>'Assets by FV hierarchy class'!$I$35</f>
        <v>Total</v>
      </c>
      <c r="N468" s="516">
        <f>INDEX('Assets by FV hierarchy class'!$B$34:$C$47,MATCH('Direct validations'!L468,'Assets by FV hierarchy class'!$C$34:$C$47,0),1)</f>
        <v>5</v>
      </c>
      <c r="O468" s="516" t="str">
        <f>HLOOKUP(M468,'Assets by FV hierarchy class'!$B$35:$I$36,2,FALSE)</f>
        <v>O</v>
      </c>
      <c r="P468" s="520">
        <f>INDEX('Assets by FV hierarchy class'!$B$34:$I$47,MATCH('Direct validations'!N468,'Assets by FV hierarchy class'!$B$34:$B$47,0),MATCH('Direct validations'!O468,'Assets by FV hierarchy class'!$B$36:$I$36,0))</f>
        <v>0</v>
      </c>
      <c r="Q468" s="520">
        <f>INDEX('Assets by FV hierarchy class'!$K$34:$R$47,MATCH('Direct validations'!N468,'Assets by FV hierarchy class'!$K$34:$K$47,0),MATCH('Direct validations'!O468,'Assets by FV hierarchy class'!$K$36:$R$36,0))</f>
        <v>0</v>
      </c>
      <c r="R468" s="517" t="str">
        <f t="shared" si="159"/>
        <v>Pass</v>
      </c>
      <c r="S468" s="529" t="str">
        <f t="shared" si="160"/>
        <v>Pass</v>
      </c>
      <c r="T468" s="517" t="s">
        <v>16</v>
      </c>
      <c r="U468" s="517">
        <f t="shared" si="161"/>
        <v>0</v>
      </c>
      <c r="V468" s="529">
        <f t="shared" si="161"/>
        <v>0</v>
      </c>
    </row>
    <row r="469" spans="4:22" ht="14.5" x14ac:dyDescent="0.35">
      <c r="D469" s="532" t="s">
        <v>4</v>
      </c>
      <c r="E469" s="516" t="str">
        <f>' Financial Investments (FI)'!$C$50</f>
        <v>Loans and deposits with credit institutions</v>
      </c>
      <c r="F469" s="516" t="str">
        <f>' Financial Investments (FI)'!$E$44</f>
        <v>2021 UY</v>
      </c>
      <c r="G469" s="516">
        <f>INDEX(' Financial Investments (FI)'!$B$43:$C$54,MATCH('Direct validations'!E469,' Financial Investments (FI)'!$C$43:$C$54,0),1)</f>
        <v>5</v>
      </c>
      <c r="H469" s="516" t="str">
        <f>HLOOKUP(F469,' Financial Investments (FI)'!$B$44:$E$45,2,FALSE)</f>
        <v>G</v>
      </c>
      <c r="I469" s="520">
        <f>INDEX(' Financial Investments (FI)'!$B$43:$F$54,MATCH('Direct validations'!G469,' Financial Investments (FI)'!$B$43:$B$54,0),MATCH('Direct validations'!H469,' Financial Investments (FI)'!$B$45:$F$45,0))</f>
        <v>0</v>
      </c>
      <c r="J469" s="520">
        <f>INDEX(' Financial Investments (FI)'!$H$43:$L$54,MATCH('Direct validations'!G469,' Financial Investments (FI)'!$H$43:$H$54,0),MATCH('Direct validations'!H469,' Financial Investments (FI)'!$H$45:$L$45,0))</f>
        <v>0</v>
      </c>
      <c r="K469" s="528" t="s">
        <v>5</v>
      </c>
      <c r="L469" s="516" t="str">
        <f>'Assets by FV hierarchy class'!$C$56</f>
        <v>Loans and deposits with credit institutions</v>
      </c>
      <c r="M469" s="516" t="str">
        <f>'Assets by FV hierarchy class'!$I$50</f>
        <v>Total</v>
      </c>
      <c r="N469" s="516">
        <f>INDEX('Assets by FV hierarchy class'!$B$49:$C$62,MATCH('Direct validations'!L469,'Assets by FV hierarchy class'!$C$49:$C$62,0),1)</f>
        <v>5</v>
      </c>
      <c r="O469" s="516" t="str">
        <f>HLOOKUP(M469,'Assets by FV hierarchy class'!$B$50:$I$51,2,FALSE)</f>
        <v>T</v>
      </c>
      <c r="P469" s="520">
        <f>INDEX('Assets by FV hierarchy class'!$B$49:$I$62,MATCH('Direct validations'!N469,'Assets by FV hierarchy class'!$B$49:$B$62,0),MATCH('Direct validations'!O469,'Assets by FV hierarchy class'!$B$51:$I$51,0))</f>
        <v>0</v>
      </c>
      <c r="Q469" s="520">
        <f>INDEX('Assets by FV hierarchy class'!$K$49:$R$62,MATCH('Direct validations'!N469,'Assets by FV hierarchy class'!$K$49:$K$62,0),MATCH('Direct validations'!O469,'Assets by FV hierarchy class'!$K$51:$R$51,0))</f>
        <v>0</v>
      </c>
      <c r="R469" s="517" t="str">
        <f t="shared" si="159"/>
        <v>Pass</v>
      </c>
      <c r="S469" s="529" t="str">
        <f t="shared" si="160"/>
        <v>Pass</v>
      </c>
      <c r="T469" s="517" t="s">
        <v>16</v>
      </c>
      <c r="U469" s="517">
        <f t="shared" si="161"/>
        <v>0</v>
      </c>
      <c r="V469" s="529">
        <f t="shared" si="161"/>
        <v>0</v>
      </c>
    </row>
    <row r="470" spans="4:22" ht="14.5" x14ac:dyDescent="0.35">
      <c r="D470" s="532" t="s">
        <v>4</v>
      </c>
      <c r="E470" s="516" t="str">
        <f>' Financial Investments (FI)'!$C$63</f>
        <v>Loans and deposits with credit institutions</v>
      </c>
      <c r="F470" s="516" t="str">
        <f>' Financial Investments (FI)'!$E$57</f>
        <v>2020 UY</v>
      </c>
      <c r="G470" s="516">
        <f>INDEX(' Financial Investments (FI)'!$B$56:$C$67,MATCH('Direct validations'!E470,' Financial Investments (FI)'!$C$56:$C$67,0),1)</f>
        <v>5</v>
      </c>
      <c r="H470" s="516" t="str">
        <f>HLOOKUP(F470,' Financial Investments (FI)'!$B$57:$E$58,2,FALSE)</f>
        <v>I</v>
      </c>
      <c r="I470" s="520">
        <f>INDEX(' Financial Investments (FI)'!$B$56:$F$67,MATCH('Direct validations'!G470,' Financial Investments (FI)'!$B$56:$B$67,0),MATCH('Direct validations'!H470,' Financial Investments (FI)'!$B$58:$F$58,0))</f>
        <v>0</v>
      </c>
      <c r="J470" s="520">
        <f>INDEX(' Financial Investments (FI)'!$H$56:$L$67,MATCH('Direct validations'!G470,' Financial Investments (FI)'!$H$56:$H$67,0),MATCH('Direct validations'!H470,' Financial Investments (FI)'!$H$58:$L$58,0))</f>
        <v>0</v>
      </c>
      <c r="K470" s="528" t="s">
        <v>5</v>
      </c>
      <c r="L470" s="516" t="str">
        <f>'Assets by FV hierarchy class'!$C$71</f>
        <v>Loans and deposits with credit institutions</v>
      </c>
      <c r="M470" s="516" t="str">
        <f>'Assets by FV hierarchy class'!$I$65</f>
        <v>Total</v>
      </c>
      <c r="N470" s="516">
        <f>INDEX('Assets by FV hierarchy class'!$B$64:$C$77,MATCH('Direct validations'!L470,'Assets by FV hierarchy class'!$C$64:$C$77,0),1)</f>
        <v>5</v>
      </c>
      <c r="O470" s="516" t="str">
        <f>HLOOKUP(M470,'Assets by FV hierarchy class'!$B$65:$I$66,2,FALSE)</f>
        <v>Y</v>
      </c>
      <c r="P470" s="520">
        <f>INDEX('Assets by FV hierarchy class'!$B$64:$I$77,MATCH('Direct validations'!N470,'Assets by FV hierarchy class'!$B$64:$B$77,0),MATCH('Direct validations'!O470,'Assets by FV hierarchy class'!$B$66:$I$66,0))</f>
        <v>0</v>
      </c>
      <c r="Q470" s="520">
        <f>INDEX('Assets by FV hierarchy class'!$K$64:$R$77,MATCH('Direct validations'!N470,'Assets by FV hierarchy class'!$K$64:$K$77,0),MATCH('Direct validations'!O470,'Assets by FV hierarchy class'!$K$66:$R$66,0))</f>
        <v>0</v>
      </c>
      <c r="R470" s="517" t="str">
        <f t="shared" si="159"/>
        <v>Pass</v>
      </c>
      <c r="S470" s="529" t="str">
        <f t="shared" si="160"/>
        <v>Pass</v>
      </c>
      <c r="T470" s="517" t="s">
        <v>16</v>
      </c>
      <c r="U470" s="517">
        <f t="shared" si="161"/>
        <v>0</v>
      </c>
      <c r="V470" s="529">
        <f t="shared" si="161"/>
        <v>0</v>
      </c>
    </row>
    <row r="471" spans="4:22" ht="14.5" x14ac:dyDescent="0.35">
      <c r="D471" s="532" t="s">
        <v>4</v>
      </c>
      <c r="E471" s="516" t="str">
        <f>' Financial Investments (FI)'!$C$76</f>
        <v>Loans and deposits with credit institutions</v>
      </c>
      <c r="F471" s="516" t="str">
        <f>' Financial Investments (FI)'!$E$70</f>
        <v>2019 UY</v>
      </c>
      <c r="G471" s="516">
        <f>INDEX(' Financial Investments (FI)'!$B$69:$C$80,MATCH('Direct validations'!E471,' Financial Investments (FI)'!$C$69:$C$80,0),1)</f>
        <v>5</v>
      </c>
      <c r="H471" s="516" t="str">
        <f>HLOOKUP(F471,' Financial Investments (FI)'!$B$70:$E$71,2,FALSE)</f>
        <v>K</v>
      </c>
      <c r="I471" s="520">
        <f>INDEX(' Financial Investments (FI)'!$B$69:$F$80,MATCH('Direct validations'!G471,' Financial Investments (FI)'!$B$69:$B$80,0),MATCH('Direct validations'!H471,' Financial Investments (FI)'!$B$71:$F$71,0))</f>
        <v>0</v>
      </c>
      <c r="J471" s="520">
        <f>INDEX(' Financial Investments (FI)'!$H$69:$L$80,MATCH('Direct validations'!G471,' Financial Investments (FI)'!$H$69:$H$80,0),MATCH('Direct validations'!H471,' Financial Investments (FI)'!$H$71:$L$71,0))</f>
        <v>0</v>
      </c>
      <c r="K471" s="528" t="s">
        <v>5</v>
      </c>
      <c r="L471" s="516" t="str">
        <f>'Assets by FV hierarchy class'!$C$86</f>
        <v>Loans and deposits with credit institutions</v>
      </c>
      <c r="M471" s="516" t="str">
        <f>'Assets by FV hierarchy class'!$I$80</f>
        <v>Total</v>
      </c>
      <c r="N471" s="516">
        <f>INDEX('Assets by FV hierarchy class'!$B$79:$C$92,MATCH('Direct validations'!L471,'Assets by FV hierarchy class'!$C$79:$C$92,0),1)</f>
        <v>5</v>
      </c>
      <c r="O471" s="516" t="str">
        <f>HLOOKUP(M471,'Assets by FV hierarchy class'!$B$80:$I$81,2,FALSE)</f>
        <v>AD</v>
      </c>
      <c r="P471" s="520">
        <f>INDEX('Assets by FV hierarchy class'!$B$79:$I$92,MATCH('Direct validations'!N471,'Assets by FV hierarchy class'!$B$79:$B$92,0),MATCH('Direct validations'!O471,'Assets by FV hierarchy class'!$B$81:$I$81,0))</f>
        <v>0</v>
      </c>
      <c r="Q471" s="520">
        <f>INDEX('Assets by FV hierarchy class'!$K$79:$R$92,MATCH('Direct validations'!N471,'Assets by FV hierarchy class'!$K$79:$K$92,0),MATCH('Direct validations'!O471,'Assets by FV hierarchy class'!$K$81:$R$81,0))</f>
        <v>0</v>
      </c>
      <c r="R471" s="517" t="str">
        <f t="shared" si="159"/>
        <v>Pass</v>
      </c>
      <c r="S471" s="529" t="str">
        <f t="shared" si="160"/>
        <v>Pass</v>
      </c>
      <c r="T471" s="517" t="s">
        <v>16</v>
      </c>
      <c r="U471" s="517">
        <f t="shared" si="161"/>
        <v>0</v>
      </c>
      <c r="V471" s="529">
        <f t="shared" si="161"/>
        <v>0</v>
      </c>
    </row>
    <row r="472" spans="4:22" ht="14.5" x14ac:dyDescent="0.35">
      <c r="D472" s="532" t="s">
        <v>4</v>
      </c>
      <c r="E472" s="516" t="str">
        <f>' Financial Investments (FI)'!$C$89</f>
        <v>Loans and deposits with credit institutions</v>
      </c>
      <c r="F472" s="516" t="str">
        <f>' Financial Investments (FI)'!$E$83</f>
        <v>2018 UY</v>
      </c>
      <c r="G472" s="516">
        <f>INDEX(' Financial Investments (FI)'!$B$82:$C$93,MATCH('Direct validations'!E472,' Financial Investments (FI)'!$C$82:$C$93,0),1)</f>
        <v>5</v>
      </c>
      <c r="H472" s="516" t="str">
        <f>HLOOKUP(F472,' Financial Investments (FI)'!$B$83:$E$84,2,FALSE)</f>
        <v>M</v>
      </c>
      <c r="I472" s="520">
        <f>INDEX(' Financial Investments (FI)'!$B$82:$F$93,MATCH('Direct validations'!G472,' Financial Investments (FI)'!$B$82:$B$93,0),MATCH('Direct validations'!H472,' Financial Investments (FI)'!$B$84:$F$84,0))</f>
        <v>0</v>
      </c>
      <c r="J472" s="520">
        <f>INDEX(' Financial Investments (FI)'!$H$82:$L$93,MATCH('Direct validations'!G472,' Financial Investments (FI)'!$H$82:$H$93,0),MATCH('Direct validations'!H472,' Financial Investments (FI)'!$H$84:$L$84,0))</f>
        <v>0</v>
      </c>
      <c r="K472" s="528" t="s">
        <v>5</v>
      </c>
      <c r="L472" s="516" t="str">
        <f>'Assets by FV hierarchy class'!$C$101</f>
        <v>Loans and deposits with credit institutions</v>
      </c>
      <c r="M472" s="516" t="str">
        <f>'Assets by FV hierarchy class'!$I$95</f>
        <v>Total</v>
      </c>
      <c r="N472" s="516">
        <f>INDEX('Assets by FV hierarchy class'!$B$94:$C$107,MATCH('Direct validations'!L472,'Assets by FV hierarchy class'!$C$94:$C$107,0),1)</f>
        <v>5</v>
      </c>
      <c r="O472" s="516" t="str">
        <f>HLOOKUP(M472,'Assets by FV hierarchy class'!$B$95:$I$96,2,FALSE)</f>
        <v>AI</v>
      </c>
      <c r="P472" s="520">
        <f>INDEX('Assets by FV hierarchy class'!$B$94:$I$107,MATCH('Direct validations'!N472,'Assets by FV hierarchy class'!$B$94:$B$107,0),MATCH('Direct validations'!O472,'Assets by FV hierarchy class'!$B$96:$I$96,0))</f>
        <v>0</v>
      </c>
      <c r="Q472" s="520">
        <f>INDEX('Assets by FV hierarchy class'!$K$94:$R$107,MATCH('Direct validations'!N472,'Assets by FV hierarchy class'!$K$94:$K$107,0),MATCH('Direct validations'!O472,'Assets by FV hierarchy class'!$K$96:$R$96,0))</f>
        <v>0</v>
      </c>
      <c r="R472" s="517" t="str">
        <f t="shared" si="159"/>
        <v>Pass</v>
      </c>
      <c r="S472" s="529" t="str">
        <f t="shared" si="160"/>
        <v>Pass</v>
      </c>
      <c r="T472" s="517" t="s">
        <v>16</v>
      </c>
      <c r="U472" s="517">
        <f t="shared" si="161"/>
        <v>0</v>
      </c>
      <c r="V472" s="529">
        <f t="shared" si="161"/>
        <v>0</v>
      </c>
    </row>
    <row r="473" spans="4:22" ht="14.5" x14ac:dyDescent="0.35">
      <c r="D473" s="532" t="s">
        <v>4</v>
      </c>
      <c r="E473" s="516" t="str">
        <f>' Financial Investments (FI)'!$C$102</f>
        <v>Loans and deposits with credit institutions</v>
      </c>
      <c r="F473" s="516" t="str">
        <f>' Financial Investments (FI)'!$E$96</f>
        <v>Total</v>
      </c>
      <c r="G473" s="516">
        <f>INDEX(' Financial Investments (FI)'!$B$95:$C$106,MATCH('Direct validations'!E473,' Financial Investments (FI)'!$C$95:$C$106,0),1)</f>
        <v>5</v>
      </c>
      <c r="H473" s="516" t="str">
        <f>HLOOKUP(F473,' Financial Investments (FI)'!$B$96:$E$97,2,FALSE)</f>
        <v>O</v>
      </c>
      <c r="I473" s="520">
        <f>INDEX(' Financial Investments (FI)'!$B$95:$F$106,MATCH('Direct validations'!G473,' Financial Investments (FI)'!$B$95:$B$106,0),MATCH('Direct validations'!H473,' Financial Investments (FI)'!$B$97:$F$97,0))</f>
        <v>0</v>
      </c>
      <c r="J473" s="520">
        <f>INDEX(' Financial Investments (FI)'!$H$95:$L$106,MATCH('Direct validations'!G473,' Financial Investments (FI)'!$H$95:$H$106,0),MATCH('Direct validations'!H473,' Financial Investments (FI)'!$H$97:$L$97,0))</f>
        <v>0</v>
      </c>
      <c r="K473" s="528" t="s">
        <v>5</v>
      </c>
      <c r="L473" s="516" t="str">
        <f>'Assets by FV hierarchy class'!$C$116</f>
        <v>Loans and deposits with credit institutions</v>
      </c>
      <c r="M473" s="516" t="str">
        <f>'Assets by FV hierarchy class'!$I$110</f>
        <v>Total</v>
      </c>
      <c r="N473" s="516">
        <f>INDEX('Assets by FV hierarchy class'!$B$109:$C$122,MATCH('Direct validations'!L473,'Assets by FV hierarchy class'!$C$109:$C$122,0),1)</f>
        <v>5</v>
      </c>
      <c r="O473" s="516" t="str">
        <f>HLOOKUP(M473,'Assets by FV hierarchy class'!$B$110:$I$111,2,FALSE)</f>
        <v>AN</v>
      </c>
      <c r="P473" s="520">
        <f>INDEX('Assets by FV hierarchy class'!$B$109:$I$122,MATCH('Direct validations'!N473,'Assets by FV hierarchy class'!$B$109:$B$122,0),MATCH('Direct validations'!O473,'Assets by FV hierarchy class'!$B$111:$I$111,0))</f>
        <v>0</v>
      </c>
      <c r="Q473" s="520">
        <f>INDEX('Assets by FV hierarchy class'!$K$109:$R$122,MATCH('Direct validations'!N473,'Assets by FV hierarchy class'!$K$109:$K$122,0),MATCH('Direct validations'!O473,'Assets by FV hierarchy class'!$K$111:$R$111,0))</f>
        <v>0</v>
      </c>
      <c r="R473" s="517" t="str">
        <f t="shared" si="159"/>
        <v>Pass</v>
      </c>
      <c r="S473" s="529" t="str">
        <f t="shared" si="160"/>
        <v>Pass</v>
      </c>
      <c r="T473" s="517" t="s">
        <v>16</v>
      </c>
      <c r="U473" s="517">
        <f t="shared" si="161"/>
        <v>0</v>
      </c>
      <c r="V473" s="529">
        <f t="shared" si="161"/>
        <v>0</v>
      </c>
    </row>
    <row r="474" spans="4:22" x14ac:dyDescent="0.3">
      <c r="D474" s="525"/>
      <c r="R474" s="517"/>
      <c r="S474" s="529"/>
      <c r="U474" s="517"/>
      <c r="V474" s="529"/>
    </row>
    <row r="475" spans="4:22" ht="14.5" x14ac:dyDescent="0.35">
      <c r="D475" s="532" t="s">
        <v>4</v>
      </c>
      <c r="E475" s="516" t="str">
        <f>' Financial Investments (FI)'!$C$12</f>
        <v>Derivative assets</v>
      </c>
      <c r="F475" s="516" t="str">
        <f>' Financial Investments (FI)'!$E$5</f>
        <v>2024 UY</v>
      </c>
      <c r="G475" s="516">
        <f>INDEX(' Financial Investments (FI)'!$B$4:$C$15,MATCH('Direct validations'!E475,' Financial Investments (FI)'!$C$4:$C$15,0),1)</f>
        <v>6</v>
      </c>
      <c r="H475" s="516" t="str">
        <f>HLOOKUP(F475,' Financial Investments (FI)'!$B$5:$E$6,2,FALSE)</f>
        <v>A</v>
      </c>
      <c r="I475" s="520">
        <f>INDEX(' Financial Investments (FI)'!$B$4:$F$15,MATCH('Direct validations'!G475,' Financial Investments (FI)'!$B$4:$B$15,0),MATCH('Direct validations'!H475,' Financial Investments (FI)'!$B$6:$F$6,0))</f>
        <v>0</v>
      </c>
      <c r="J475" s="520">
        <f>INDEX(' Financial Investments (FI)'!$H$4:$L$15,MATCH('Direct validations'!G475,' Financial Investments (FI)'!$H$4:$H$15,0),MATCH('Direct validations'!H475,' Financial Investments (FI)'!$H$6:$L$6,0))</f>
        <v>0</v>
      </c>
      <c r="K475" s="528" t="s">
        <v>5</v>
      </c>
      <c r="L475" s="516" t="str">
        <f>'Assets by FV hierarchy class'!$C$12</f>
        <v>Derivative assets</v>
      </c>
      <c r="M475" s="516" t="str">
        <f>'Assets by FV hierarchy class'!$I$5</f>
        <v>Total</v>
      </c>
      <c r="N475" s="516">
        <f>INDEX('Assets by FV hierarchy class'!$B$4:$C$17,MATCH('Direct validations'!L475,'Assets by FV hierarchy class'!$C$4:$C$17,0),1)</f>
        <v>6</v>
      </c>
      <c r="O475" s="516" t="str">
        <f>HLOOKUP(M475,'Assets by FV hierarchy class'!$B$5:$I$6,2,FALSE)</f>
        <v>E</v>
      </c>
      <c r="P475" s="520">
        <f>INDEX('Assets by FV hierarchy class'!$B$4:$I$17,MATCH('Direct validations'!N475,'Assets by FV hierarchy class'!$B$4:$B$17,0),MATCH('Direct validations'!O475,'Assets by FV hierarchy class'!$B$6:$I$6,0))</f>
        <v>0</v>
      </c>
      <c r="Q475" s="520">
        <f>INDEX('Assets by FV hierarchy class'!$K$4:$R$17,MATCH('Direct validations'!N475,'Assets by FV hierarchy class'!$K$4:$K$17,0),MATCH('Direct validations'!O475,'Assets by FV hierarchy class'!$K$6:$R$6,0))</f>
        <v>0</v>
      </c>
      <c r="R475" s="517" t="str">
        <f t="shared" ref="R475:R482" si="162">IF($T475="No",IF(I475=P475,"Pass","Fail"),IF(I475+P475=0,"Pass","Fail"))</f>
        <v>Pass</v>
      </c>
      <c r="S475" s="529" t="str">
        <f t="shared" ref="S475:S482" si="163">IF($T475="No",IF(J475=Q475,"Pass","Fail"),IF(J475+Q475=0,"Pass","Fail"))</f>
        <v>Pass</v>
      </c>
      <c r="T475" s="517" t="s">
        <v>16</v>
      </c>
      <c r="U475" s="517">
        <f t="shared" ref="U475:V482" si="164">IF(R475="Pass",0,1)</f>
        <v>0</v>
      </c>
      <c r="V475" s="529">
        <f t="shared" si="164"/>
        <v>0</v>
      </c>
    </row>
    <row r="476" spans="4:22" ht="14.5" x14ac:dyDescent="0.35">
      <c r="D476" s="532" t="s">
        <v>4</v>
      </c>
      <c r="E476" s="516" t="str">
        <f>' Financial Investments (FI)'!$C$25</f>
        <v>Derivative assets</v>
      </c>
      <c r="F476" s="516" t="str">
        <f>' Financial Investments (FI)'!$E$18</f>
        <v>2023 UY</v>
      </c>
      <c r="G476" s="516">
        <f>INDEX(' Financial Investments (FI)'!$B$17:$C$28,MATCH('Direct validations'!E476,' Financial Investments (FI)'!$C$17:$C$28,0),1)</f>
        <v>6</v>
      </c>
      <c r="H476" s="516" t="str">
        <f>HLOOKUP(F476,' Financial Investments (FI)'!$B$18:$E$19,2,FALSE)</f>
        <v>C</v>
      </c>
      <c r="I476" s="520">
        <f>INDEX(' Financial Investments (FI)'!$B$17:$F$28,MATCH('Direct validations'!G476,' Financial Investments (FI)'!$B$17:$B$28,0),MATCH('Direct validations'!H476,' Financial Investments (FI)'!$B$19:$F$19,0))</f>
        <v>0</v>
      </c>
      <c r="J476" s="520">
        <f>INDEX(' Financial Investments (FI)'!$H$17:$L$28,MATCH('Direct validations'!G476,' Financial Investments (FI)'!$H$17:$H$28,0),MATCH('Direct validations'!H476,' Financial Investments (FI)'!$H$19:$L$19,0))</f>
        <v>0</v>
      </c>
      <c r="K476" s="528" t="s">
        <v>5</v>
      </c>
      <c r="L476" s="516" t="str">
        <f>'Assets by FV hierarchy class'!$C$27</f>
        <v>Derivative assets</v>
      </c>
      <c r="M476" s="516" t="str">
        <f>'Assets by FV hierarchy class'!$I$20</f>
        <v>Total</v>
      </c>
      <c r="N476" s="516">
        <f>INDEX('Assets by FV hierarchy class'!$B$19:$C$32,MATCH('Direct validations'!L476,'Assets by FV hierarchy class'!$C$19:$C$32,0),1)</f>
        <v>6</v>
      </c>
      <c r="O476" s="516" t="str">
        <f>HLOOKUP(M476,'Assets by FV hierarchy class'!$B$20:$I$21,2,FALSE)</f>
        <v>J</v>
      </c>
      <c r="P476" s="520">
        <f>INDEX('Assets by FV hierarchy class'!$B$19:$I$32,MATCH('Direct validations'!N476,'Assets by FV hierarchy class'!$B$19:$B$32,0),MATCH('Direct validations'!O476,'Assets by FV hierarchy class'!$B$21:$I$21,0))</f>
        <v>0</v>
      </c>
      <c r="Q476" s="520">
        <f>INDEX('Assets by FV hierarchy class'!$K$19:$R$32,MATCH('Direct validations'!N476,'Assets by FV hierarchy class'!$K$19:$K$32,0),MATCH('Direct validations'!O476,'Assets by FV hierarchy class'!$K$21:$R$21,0))</f>
        <v>0</v>
      </c>
      <c r="R476" s="517" t="str">
        <f t="shared" si="162"/>
        <v>Pass</v>
      </c>
      <c r="S476" s="529" t="str">
        <f t="shared" si="163"/>
        <v>Pass</v>
      </c>
      <c r="T476" s="517" t="s">
        <v>16</v>
      </c>
      <c r="U476" s="517">
        <f t="shared" si="164"/>
        <v>0</v>
      </c>
      <c r="V476" s="529">
        <f t="shared" si="164"/>
        <v>0</v>
      </c>
    </row>
    <row r="477" spans="4:22" ht="14.5" x14ac:dyDescent="0.35">
      <c r="D477" s="532" t="s">
        <v>4</v>
      </c>
      <c r="E477" s="516" t="str">
        <f>' Financial Investments (FI)'!$C$38</f>
        <v>Derivative assets</v>
      </c>
      <c r="F477" s="516" t="str">
        <f>' Financial Investments (FI)'!$E$31</f>
        <v>2022 UY</v>
      </c>
      <c r="G477" s="516">
        <f>INDEX(' Financial Investments (FI)'!$B$30:$C$41,MATCH('Direct validations'!E477,' Financial Investments (FI)'!$C$30:$C$41,0),1)</f>
        <v>6</v>
      </c>
      <c r="H477" s="516" t="str">
        <f>HLOOKUP(F477,' Financial Investments (FI)'!$B$31:$E$32,2,FALSE)</f>
        <v>E</v>
      </c>
      <c r="I477" s="520">
        <f>INDEX(' Financial Investments (FI)'!$B$30:$F$41,MATCH('Direct validations'!G477,' Financial Investments (FI)'!$B$30:$B$41,0),MATCH('Direct validations'!H477,' Financial Investments (FI)'!$B$32:$F$32,0))</f>
        <v>0</v>
      </c>
      <c r="J477" s="520">
        <f>INDEX(' Financial Investments (FI)'!$H$30:$L$41,MATCH('Direct validations'!G477,' Financial Investments (FI)'!$H$30:$H$41,0),MATCH('Direct validations'!H477,' Financial Investments (FI)'!$H$32:$L$32,0))</f>
        <v>0</v>
      </c>
      <c r="K477" s="528" t="s">
        <v>5</v>
      </c>
      <c r="L477" s="516" t="str">
        <f>'Assets by FV hierarchy class'!$C$42</f>
        <v>Derivative assets</v>
      </c>
      <c r="M477" s="516" t="str">
        <f>'Assets by FV hierarchy class'!$I$35</f>
        <v>Total</v>
      </c>
      <c r="N477" s="516">
        <f>INDEX('Assets by FV hierarchy class'!$B$34:$C$47,MATCH('Direct validations'!L477,'Assets by FV hierarchy class'!$C$34:$C$47,0),1)</f>
        <v>6</v>
      </c>
      <c r="O477" s="516" t="str">
        <f>HLOOKUP(M477,'Assets by FV hierarchy class'!$B$35:$I$36,2,FALSE)</f>
        <v>O</v>
      </c>
      <c r="P477" s="520">
        <f>INDEX('Assets by FV hierarchy class'!$B$34:$I$47,MATCH('Direct validations'!N477,'Assets by FV hierarchy class'!$B$34:$B$47,0),MATCH('Direct validations'!O477,'Assets by FV hierarchy class'!$B$36:$I$36,0))</f>
        <v>0</v>
      </c>
      <c r="Q477" s="520">
        <f>INDEX('Assets by FV hierarchy class'!$K$34:$R$47,MATCH('Direct validations'!N477,'Assets by FV hierarchy class'!$K$34:$K$47,0),MATCH('Direct validations'!O477,'Assets by FV hierarchy class'!$K$36:$R$36,0))</f>
        <v>0</v>
      </c>
      <c r="R477" s="517" t="str">
        <f t="shared" si="162"/>
        <v>Pass</v>
      </c>
      <c r="S477" s="529" t="str">
        <f t="shared" si="163"/>
        <v>Pass</v>
      </c>
      <c r="T477" s="517" t="s">
        <v>16</v>
      </c>
      <c r="U477" s="517">
        <f t="shared" si="164"/>
        <v>0</v>
      </c>
      <c r="V477" s="529">
        <f t="shared" si="164"/>
        <v>0</v>
      </c>
    </row>
    <row r="478" spans="4:22" ht="14.5" x14ac:dyDescent="0.35">
      <c r="D478" s="532" t="s">
        <v>4</v>
      </c>
      <c r="E478" s="516" t="str">
        <f>' Financial Investments (FI)'!$C$51</f>
        <v>Derivative assets</v>
      </c>
      <c r="F478" s="516" t="str">
        <f>' Financial Investments (FI)'!$E$44</f>
        <v>2021 UY</v>
      </c>
      <c r="G478" s="516">
        <f>INDEX(' Financial Investments (FI)'!$B$43:$C$54,MATCH('Direct validations'!E478,' Financial Investments (FI)'!$C$43:$C$54,0),1)</f>
        <v>6</v>
      </c>
      <c r="H478" s="516" t="str">
        <f>HLOOKUP(F478,' Financial Investments (FI)'!$B$44:$E$45,2,FALSE)</f>
        <v>G</v>
      </c>
      <c r="I478" s="520">
        <f>INDEX(' Financial Investments (FI)'!$B$43:$F$54,MATCH('Direct validations'!G478,' Financial Investments (FI)'!$B$43:$B$54,0),MATCH('Direct validations'!H478,' Financial Investments (FI)'!$B$45:$F$45,0))</f>
        <v>0</v>
      </c>
      <c r="J478" s="520">
        <f>INDEX(' Financial Investments (FI)'!$H$43:$L$54,MATCH('Direct validations'!G478,' Financial Investments (FI)'!$H$43:$H$54,0),MATCH('Direct validations'!H478,' Financial Investments (FI)'!$H$45:$L$45,0))</f>
        <v>0</v>
      </c>
      <c r="K478" s="528" t="s">
        <v>5</v>
      </c>
      <c r="L478" s="516" t="str">
        <f>'Assets by FV hierarchy class'!$C$57</f>
        <v>Derivative assets</v>
      </c>
      <c r="M478" s="516" t="str">
        <f>'Assets by FV hierarchy class'!$I$50</f>
        <v>Total</v>
      </c>
      <c r="N478" s="516">
        <f>INDEX('Assets by FV hierarchy class'!$B$49:$C$62,MATCH('Direct validations'!L478,'Assets by FV hierarchy class'!$C$49:$C$62,0),1)</f>
        <v>6</v>
      </c>
      <c r="O478" s="516" t="str">
        <f>HLOOKUP(M478,'Assets by FV hierarchy class'!$B$50:$I$51,2,FALSE)</f>
        <v>T</v>
      </c>
      <c r="P478" s="520">
        <f>INDEX('Assets by FV hierarchy class'!$B$49:$I$62,MATCH('Direct validations'!N478,'Assets by FV hierarchy class'!$B$49:$B$62,0),MATCH('Direct validations'!O478,'Assets by FV hierarchy class'!$B$51:$I$51,0))</f>
        <v>0</v>
      </c>
      <c r="Q478" s="520">
        <f>INDEX('Assets by FV hierarchy class'!$K$49:$R$62,MATCH('Direct validations'!N478,'Assets by FV hierarchy class'!$K$49:$K$62,0),MATCH('Direct validations'!O478,'Assets by FV hierarchy class'!$K$51:$R$51,0))</f>
        <v>0</v>
      </c>
      <c r="R478" s="517" t="str">
        <f t="shared" si="162"/>
        <v>Pass</v>
      </c>
      <c r="S478" s="529" t="str">
        <f t="shared" si="163"/>
        <v>Pass</v>
      </c>
      <c r="T478" s="517" t="s">
        <v>16</v>
      </c>
      <c r="U478" s="517">
        <f t="shared" si="164"/>
        <v>0</v>
      </c>
      <c r="V478" s="529">
        <f t="shared" si="164"/>
        <v>0</v>
      </c>
    </row>
    <row r="479" spans="4:22" ht="14.5" x14ac:dyDescent="0.35">
      <c r="D479" s="532" t="s">
        <v>4</v>
      </c>
      <c r="E479" s="516" t="str">
        <f>' Financial Investments (FI)'!$C$64</f>
        <v>Derivative assets</v>
      </c>
      <c r="F479" s="516" t="str">
        <f>' Financial Investments (FI)'!$E$57</f>
        <v>2020 UY</v>
      </c>
      <c r="G479" s="516">
        <f>INDEX(' Financial Investments (FI)'!$B$56:$C$67,MATCH('Direct validations'!E479,' Financial Investments (FI)'!$C$56:$C$67,0),1)</f>
        <v>6</v>
      </c>
      <c r="H479" s="516" t="str">
        <f>HLOOKUP(F479,' Financial Investments (FI)'!$B$57:$E$58,2,FALSE)</f>
        <v>I</v>
      </c>
      <c r="I479" s="520">
        <f>INDEX(' Financial Investments (FI)'!$B$56:$F$67,MATCH('Direct validations'!G479,' Financial Investments (FI)'!$B$56:$B$67,0),MATCH('Direct validations'!H479,' Financial Investments (FI)'!$B$58:$F$58,0))</f>
        <v>0</v>
      </c>
      <c r="J479" s="520">
        <f>INDEX(' Financial Investments (FI)'!$H$56:$L$67,MATCH('Direct validations'!G479,' Financial Investments (FI)'!$H$56:$H$67,0),MATCH('Direct validations'!H479,' Financial Investments (FI)'!$H$58:$L$58,0))</f>
        <v>0</v>
      </c>
      <c r="K479" s="528" t="s">
        <v>5</v>
      </c>
      <c r="L479" s="516" t="str">
        <f>'Assets by FV hierarchy class'!$C$72</f>
        <v>Derivative assets</v>
      </c>
      <c r="M479" s="516" t="str">
        <f>'Assets by FV hierarchy class'!$I$65</f>
        <v>Total</v>
      </c>
      <c r="N479" s="516">
        <f>INDEX('Assets by FV hierarchy class'!$B$64:$C$77,MATCH('Direct validations'!L479,'Assets by FV hierarchy class'!$C$64:$C$77,0),1)</f>
        <v>6</v>
      </c>
      <c r="O479" s="516" t="str">
        <f>HLOOKUP(M479,'Assets by FV hierarchy class'!$B$65:$I$66,2,FALSE)</f>
        <v>Y</v>
      </c>
      <c r="P479" s="520">
        <f>INDEX('Assets by FV hierarchy class'!$B$64:$I$77,MATCH('Direct validations'!N479,'Assets by FV hierarchy class'!$B$64:$B$77,0),MATCH('Direct validations'!O479,'Assets by FV hierarchy class'!$B$66:$I$66,0))</f>
        <v>0</v>
      </c>
      <c r="Q479" s="520">
        <f>INDEX('Assets by FV hierarchy class'!$K$64:$R$77,MATCH('Direct validations'!N479,'Assets by FV hierarchy class'!$K$64:$K$77,0),MATCH('Direct validations'!O479,'Assets by FV hierarchy class'!$K$66:$R$66,0))</f>
        <v>0</v>
      </c>
      <c r="R479" s="517" t="str">
        <f t="shared" si="162"/>
        <v>Pass</v>
      </c>
      <c r="S479" s="529" t="str">
        <f t="shared" si="163"/>
        <v>Pass</v>
      </c>
      <c r="T479" s="517" t="s">
        <v>16</v>
      </c>
      <c r="U479" s="517">
        <f t="shared" si="164"/>
        <v>0</v>
      </c>
      <c r="V479" s="529">
        <f t="shared" si="164"/>
        <v>0</v>
      </c>
    </row>
    <row r="480" spans="4:22" ht="14.5" x14ac:dyDescent="0.35">
      <c r="D480" s="532" t="s">
        <v>4</v>
      </c>
      <c r="E480" s="516" t="str">
        <f>' Financial Investments (FI)'!$C$77</f>
        <v>Derivative assets</v>
      </c>
      <c r="F480" s="516" t="str">
        <f>' Financial Investments (FI)'!$E$70</f>
        <v>2019 UY</v>
      </c>
      <c r="G480" s="516">
        <f>INDEX(' Financial Investments (FI)'!$B$69:$C$80,MATCH('Direct validations'!E480,' Financial Investments (FI)'!$C$69:$C$80,0),1)</f>
        <v>6</v>
      </c>
      <c r="H480" s="516" t="str">
        <f>HLOOKUP(F480,' Financial Investments (FI)'!$B$70:$E$71,2,FALSE)</f>
        <v>K</v>
      </c>
      <c r="I480" s="520">
        <f>INDEX(' Financial Investments (FI)'!$B$69:$F$80,MATCH('Direct validations'!G480,' Financial Investments (FI)'!$B$69:$B$80,0),MATCH('Direct validations'!H480,' Financial Investments (FI)'!$B$71:$F$71,0))</f>
        <v>0</v>
      </c>
      <c r="J480" s="520">
        <f>INDEX(' Financial Investments (FI)'!$H$69:$L$80,MATCH('Direct validations'!G480,' Financial Investments (FI)'!$H$69:$H$80,0),MATCH('Direct validations'!H480,' Financial Investments (FI)'!$H$71:$L$71,0))</f>
        <v>0</v>
      </c>
      <c r="K480" s="528" t="s">
        <v>5</v>
      </c>
      <c r="L480" s="516" t="str">
        <f>'Assets by FV hierarchy class'!$C$87</f>
        <v>Derivative assets</v>
      </c>
      <c r="M480" s="516" t="str">
        <f>'Assets by FV hierarchy class'!$I$80</f>
        <v>Total</v>
      </c>
      <c r="N480" s="516">
        <f>INDEX('Assets by FV hierarchy class'!$B$79:$C$92,MATCH('Direct validations'!L480,'Assets by FV hierarchy class'!$C$79:$C$92,0),1)</f>
        <v>6</v>
      </c>
      <c r="O480" s="516" t="str">
        <f>HLOOKUP(M480,'Assets by FV hierarchy class'!$B$80:$I$81,2,FALSE)</f>
        <v>AD</v>
      </c>
      <c r="P480" s="520">
        <f>INDEX('Assets by FV hierarchy class'!$B$79:$I$92,MATCH('Direct validations'!N480,'Assets by FV hierarchy class'!$B$79:$B$92,0),MATCH('Direct validations'!O480,'Assets by FV hierarchy class'!$B$81:$I$81,0))</f>
        <v>0</v>
      </c>
      <c r="Q480" s="520">
        <f>INDEX('Assets by FV hierarchy class'!$K$79:$R$92,MATCH('Direct validations'!N480,'Assets by FV hierarchy class'!$K$79:$K$92,0),MATCH('Direct validations'!O480,'Assets by FV hierarchy class'!$K$81:$R$81,0))</f>
        <v>0</v>
      </c>
      <c r="R480" s="517" t="str">
        <f t="shared" si="162"/>
        <v>Pass</v>
      </c>
      <c r="S480" s="529" t="str">
        <f t="shared" si="163"/>
        <v>Pass</v>
      </c>
      <c r="T480" s="517" t="s">
        <v>16</v>
      </c>
      <c r="U480" s="517">
        <f t="shared" si="164"/>
        <v>0</v>
      </c>
      <c r="V480" s="529">
        <f t="shared" si="164"/>
        <v>0</v>
      </c>
    </row>
    <row r="481" spans="4:22" ht="14.5" x14ac:dyDescent="0.35">
      <c r="D481" s="532" t="s">
        <v>4</v>
      </c>
      <c r="E481" s="516" t="str">
        <f>' Financial Investments (FI)'!$C$90</f>
        <v>Derivative assets</v>
      </c>
      <c r="F481" s="516" t="str">
        <f>' Financial Investments (FI)'!$E$83</f>
        <v>2018 UY</v>
      </c>
      <c r="G481" s="516">
        <f>INDEX(' Financial Investments (FI)'!$B$82:$C$93,MATCH('Direct validations'!E481,' Financial Investments (FI)'!$C$82:$C$93,0),1)</f>
        <v>6</v>
      </c>
      <c r="H481" s="516" t="str">
        <f>HLOOKUP(F481,' Financial Investments (FI)'!$B$83:$E$84,2,FALSE)</f>
        <v>M</v>
      </c>
      <c r="I481" s="520">
        <f>INDEX(' Financial Investments (FI)'!$B$82:$F$93,MATCH('Direct validations'!G481,' Financial Investments (FI)'!$B$82:$B$93,0),MATCH('Direct validations'!H481,' Financial Investments (FI)'!$B$84:$F$84,0))</f>
        <v>0</v>
      </c>
      <c r="J481" s="520">
        <f>INDEX(' Financial Investments (FI)'!$H$82:$L$93,MATCH('Direct validations'!G481,' Financial Investments (FI)'!$H$82:$H$93,0),MATCH('Direct validations'!H481,' Financial Investments (FI)'!$H$84:$L$84,0))</f>
        <v>0</v>
      </c>
      <c r="K481" s="528" t="s">
        <v>5</v>
      </c>
      <c r="L481" s="516" t="str">
        <f>'Assets by FV hierarchy class'!$C$102</f>
        <v>Derivative assets</v>
      </c>
      <c r="M481" s="516" t="str">
        <f>'Assets by FV hierarchy class'!$I$95</f>
        <v>Total</v>
      </c>
      <c r="N481" s="516">
        <f>INDEX('Assets by FV hierarchy class'!$B$94:$C$107,MATCH('Direct validations'!L481,'Assets by FV hierarchy class'!$C$94:$C$107,0),1)</f>
        <v>6</v>
      </c>
      <c r="O481" s="516" t="str">
        <f>HLOOKUP(M481,'Assets by FV hierarchy class'!$B$95:$I$96,2,FALSE)</f>
        <v>AI</v>
      </c>
      <c r="P481" s="520">
        <f>INDEX('Assets by FV hierarchy class'!$B$94:$I$107,MATCH('Direct validations'!N481,'Assets by FV hierarchy class'!$B$94:$B$107,0),MATCH('Direct validations'!O481,'Assets by FV hierarchy class'!$B$96:$I$96,0))</f>
        <v>0</v>
      </c>
      <c r="Q481" s="520">
        <f>INDEX('Assets by FV hierarchy class'!$K$94:$R$107,MATCH('Direct validations'!N481,'Assets by FV hierarchy class'!$K$94:$K$107,0),MATCH('Direct validations'!O481,'Assets by FV hierarchy class'!$K$96:$R$96,0))</f>
        <v>0</v>
      </c>
      <c r="R481" s="517" t="str">
        <f t="shared" si="162"/>
        <v>Pass</v>
      </c>
      <c r="S481" s="529" t="str">
        <f t="shared" si="163"/>
        <v>Pass</v>
      </c>
      <c r="T481" s="517" t="s">
        <v>16</v>
      </c>
      <c r="U481" s="517">
        <f t="shared" si="164"/>
        <v>0</v>
      </c>
      <c r="V481" s="529">
        <f t="shared" si="164"/>
        <v>0</v>
      </c>
    </row>
    <row r="482" spans="4:22" ht="14.5" x14ac:dyDescent="0.35">
      <c r="D482" s="532" t="s">
        <v>4</v>
      </c>
      <c r="E482" s="516" t="str">
        <f>' Financial Investments (FI)'!$C$103</f>
        <v>Derivative assets</v>
      </c>
      <c r="F482" s="516" t="str">
        <f>' Financial Investments (FI)'!$E$96</f>
        <v>Total</v>
      </c>
      <c r="G482" s="516">
        <f>INDEX(' Financial Investments (FI)'!$B$95:$C$106,MATCH('Direct validations'!E482,' Financial Investments (FI)'!$C$95:$C$106,0),1)</f>
        <v>6</v>
      </c>
      <c r="H482" s="516" t="str">
        <f>HLOOKUP(F482,' Financial Investments (FI)'!$B$96:$E$97,2,FALSE)</f>
        <v>O</v>
      </c>
      <c r="I482" s="520">
        <f>INDEX(' Financial Investments (FI)'!$B$95:$F$106,MATCH('Direct validations'!G482,' Financial Investments (FI)'!$B$95:$B$106,0),MATCH('Direct validations'!H482,' Financial Investments (FI)'!$B$97:$F$97,0))</f>
        <v>0</v>
      </c>
      <c r="J482" s="520">
        <f>INDEX(' Financial Investments (FI)'!$H$95:$L$106,MATCH('Direct validations'!G482,' Financial Investments (FI)'!$H$95:$H$106,0),MATCH('Direct validations'!H482,' Financial Investments (FI)'!$H$97:$L$97,0))</f>
        <v>0</v>
      </c>
      <c r="K482" s="528" t="s">
        <v>5</v>
      </c>
      <c r="L482" s="516" t="str">
        <f>'Assets by FV hierarchy class'!$C$117</f>
        <v>Derivative assets</v>
      </c>
      <c r="M482" s="516" t="str">
        <f>'Assets by FV hierarchy class'!$I$110</f>
        <v>Total</v>
      </c>
      <c r="N482" s="516">
        <f>INDEX('Assets by FV hierarchy class'!$B$109:$C$122,MATCH('Direct validations'!L482,'Assets by FV hierarchy class'!$C$109:$C$122,0),1)</f>
        <v>6</v>
      </c>
      <c r="O482" s="516" t="str">
        <f>HLOOKUP(M482,'Assets by FV hierarchy class'!$B$110:$I$111,2,FALSE)</f>
        <v>AN</v>
      </c>
      <c r="P482" s="520">
        <f>INDEX('Assets by FV hierarchy class'!$B$109:$I$122,MATCH('Direct validations'!N482,'Assets by FV hierarchy class'!$B$109:$B$122,0),MATCH('Direct validations'!O482,'Assets by FV hierarchy class'!$B$111:$I$111,0))</f>
        <v>0</v>
      </c>
      <c r="Q482" s="520">
        <f>INDEX('Assets by FV hierarchy class'!$K$109:$R$122,MATCH('Direct validations'!N482,'Assets by FV hierarchy class'!$K$109:$K$122,0),MATCH('Direct validations'!O482,'Assets by FV hierarchy class'!$K$111:$R$111,0))</f>
        <v>0</v>
      </c>
      <c r="R482" s="517" t="str">
        <f t="shared" si="162"/>
        <v>Pass</v>
      </c>
      <c r="S482" s="529" t="str">
        <f t="shared" si="163"/>
        <v>Pass</v>
      </c>
      <c r="T482" s="517" t="s">
        <v>16</v>
      </c>
      <c r="U482" s="517">
        <f t="shared" si="164"/>
        <v>0</v>
      </c>
      <c r="V482" s="529">
        <f t="shared" si="164"/>
        <v>0</v>
      </c>
    </row>
    <row r="483" spans="4:22" x14ac:dyDescent="0.3">
      <c r="D483" s="525"/>
      <c r="R483" s="517"/>
      <c r="S483" s="529"/>
      <c r="U483" s="517"/>
      <c r="V483" s="529"/>
    </row>
    <row r="484" spans="4:22" ht="14.5" x14ac:dyDescent="0.35">
      <c r="D484" s="532" t="s">
        <v>4</v>
      </c>
      <c r="E484" s="516" t="str">
        <f>' Financial Investments (FI)'!$C$13</f>
        <v>Syndicate loan to Central Fund</v>
      </c>
      <c r="F484" s="516" t="str">
        <f>' Financial Investments (FI)'!$E$5</f>
        <v>2024 UY</v>
      </c>
      <c r="G484" s="516">
        <f>INDEX(' Financial Investments (FI)'!$B$4:$C$15,MATCH('Direct validations'!E484,' Financial Investments (FI)'!$C$4:$C$15,0),1)</f>
        <v>7</v>
      </c>
      <c r="H484" s="516" t="str">
        <f>HLOOKUP(F484,' Financial Investments (FI)'!$B$5:$E$6,2,FALSE)</f>
        <v>A</v>
      </c>
      <c r="I484" s="520">
        <f>INDEX(' Financial Investments (FI)'!$B$4:$F$15,MATCH('Direct validations'!G484,' Financial Investments (FI)'!$B$4:$B$15,0),MATCH('Direct validations'!H484,' Financial Investments (FI)'!$B$6:$F$6,0))</f>
        <v>0</v>
      </c>
      <c r="J484" s="520">
        <f>INDEX(' Financial Investments (FI)'!$H$4:$L$15,MATCH('Direct validations'!G484,' Financial Investments (FI)'!$H$4:$H$15,0),MATCH('Direct validations'!H484,' Financial Investments (FI)'!$H$6:$L$6,0))</f>
        <v>0</v>
      </c>
      <c r="K484" s="528" t="s">
        <v>5</v>
      </c>
      <c r="L484" s="516" t="str">
        <f>'Assets by FV hierarchy class'!$C$13</f>
        <v>Syndicate loan to Central Fund</v>
      </c>
      <c r="M484" s="516" t="str">
        <f>'Assets by FV hierarchy class'!$I$5</f>
        <v>Total</v>
      </c>
      <c r="N484" s="516">
        <f>INDEX('Assets by FV hierarchy class'!$B$4:$C$17,MATCH('Direct validations'!L484,'Assets by FV hierarchy class'!$C$4:$C$17,0),1)</f>
        <v>7</v>
      </c>
      <c r="O484" s="516" t="str">
        <f>HLOOKUP(M484,'Assets by FV hierarchy class'!$B$5:$I$6,2,FALSE)</f>
        <v>E</v>
      </c>
      <c r="P484" s="520">
        <f>INDEX('Assets by FV hierarchy class'!$B$4:$I$17,MATCH('Direct validations'!N484,'Assets by FV hierarchy class'!$B$4:$B$17,0),MATCH('Direct validations'!O484,'Assets by FV hierarchy class'!$B$6:$I$6,0))</f>
        <v>0</v>
      </c>
      <c r="Q484" s="520">
        <f>INDEX('Assets by FV hierarchy class'!$K$4:$R$17,MATCH('Direct validations'!N484,'Assets by FV hierarchy class'!$K$4:$K$17,0),MATCH('Direct validations'!O484,'Assets by FV hierarchy class'!$K$6:$R$6,0))</f>
        <v>0</v>
      </c>
      <c r="R484" s="517" t="str">
        <f t="shared" ref="R484:R491" si="165">IF($T484="No",IF(I484=P484,"Pass","Fail"),IF(I484+P484=0,"Pass","Fail"))</f>
        <v>Pass</v>
      </c>
      <c r="S484" s="529" t="str">
        <f t="shared" ref="S484:S491" si="166">IF($T484="No",IF(J484=Q484,"Pass","Fail"),IF(J484+Q484=0,"Pass","Fail"))</f>
        <v>Pass</v>
      </c>
      <c r="T484" s="517" t="s">
        <v>16</v>
      </c>
      <c r="U484" s="517">
        <f t="shared" ref="U484:V491" si="167">IF(R484="Pass",0,1)</f>
        <v>0</v>
      </c>
      <c r="V484" s="529">
        <f t="shared" si="167"/>
        <v>0</v>
      </c>
    </row>
    <row r="485" spans="4:22" ht="14.5" x14ac:dyDescent="0.35">
      <c r="D485" s="532" t="s">
        <v>4</v>
      </c>
      <c r="E485" s="516" t="str">
        <f>' Financial Investments (FI)'!$C$26</f>
        <v>Syndicate loan to Central Fund</v>
      </c>
      <c r="F485" s="516" t="str">
        <f>' Financial Investments (FI)'!$E$18</f>
        <v>2023 UY</v>
      </c>
      <c r="G485" s="516">
        <f>INDEX(' Financial Investments (FI)'!$B$17:$C$28,MATCH('Direct validations'!E485,' Financial Investments (FI)'!$C$17:$C$28,0),1)</f>
        <v>7</v>
      </c>
      <c r="H485" s="516" t="str">
        <f>HLOOKUP(F485,' Financial Investments (FI)'!$B$18:$E$19,2,FALSE)</f>
        <v>C</v>
      </c>
      <c r="I485" s="520">
        <f>INDEX(' Financial Investments (FI)'!$B$17:$F$28,MATCH('Direct validations'!G485,' Financial Investments (FI)'!$B$17:$B$28,0),MATCH('Direct validations'!H485,' Financial Investments (FI)'!$B$19:$F$19,0))</f>
        <v>0</v>
      </c>
      <c r="J485" s="520">
        <f>INDEX(' Financial Investments (FI)'!$H$17:$L$28,MATCH('Direct validations'!G485,' Financial Investments (FI)'!$H$17:$H$28,0),MATCH('Direct validations'!H485,' Financial Investments (FI)'!$H$19:$L$19,0))</f>
        <v>0</v>
      </c>
      <c r="K485" s="528" t="s">
        <v>5</v>
      </c>
      <c r="L485" s="516" t="str">
        <f>'Assets by FV hierarchy class'!$C$28</f>
        <v>Syndicate loan to Central Fund</v>
      </c>
      <c r="M485" s="516" t="str">
        <f>'Assets by FV hierarchy class'!$I$20</f>
        <v>Total</v>
      </c>
      <c r="N485" s="516">
        <f>INDEX('Assets by FV hierarchy class'!$B$19:$C$32,MATCH('Direct validations'!L485,'Assets by FV hierarchy class'!$C$19:$C$32,0),1)</f>
        <v>7</v>
      </c>
      <c r="O485" s="516" t="str">
        <f>HLOOKUP(M485,'Assets by FV hierarchy class'!$B$20:$I$21,2,FALSE)</f>
        <v>J</v>
      </c>
      <c r="P485" s="520">
        <f>INDEX('Assets by FV hierarchy class'!$B$19:$I$32,MATCH('Direct validations'!N485,'Assets by FV hierarchy class'!$B$19:$B$32,0),MATCH('Direct validations'!O485,'Assets by FV hierarchy class'!$B$21:$I$21,0))</f>
        <v>0</v>
      </c>
      <c r="Q485" s="520">
        <f>INDEX('Assets by FV hierarchy class'!$K$19:$R$32,MATCH('Direct validations'!N485,'Assets by FV hierarchy class'!$K$19:$K$32,0),MATCH('Direct validations'!O485,'Assets by FV hierarchy class'!$K$21:$R$21,0))</f>
        <v>0</v>
      </c>
      <c r="R485" s="517" t="str">
        <f t="shared" si="165"/>
        <v>Pass</v>
      </c>
      <c r="S485" s="529" t="str">
        <f t="shared" si="166"/>
        <v>Pass</v>
      </c>
      <c r="T485" s="517" t="s">
        <v>16</v>
      </c>
      <c r="U485" s="517">
        <f t="shared" si="167"/>
        <v>0</v>
      </c>
      <c r="V485" s="529">
        <f t="shared" si="167"/>
        <v>0</v>
      </c>
    </row>
    <row r="486" spans="4:22" ht="14.5" x14ac:dyDescent="0.35">
      <c r="D486" s="532" t="s">
        <v>4</v>
      </c>
      <c r="E486" s="516" t="str">
        <f>' Financial Investments (FI)'!$C$39</f>
        <v>Syndicate loan to Central Fund</v>
      </c>
      <c r="F486" s="516" t="str">
        <f>' Financial Investments (FI)'!$E$31</f>
        <v>2022 UY</v>
      </c>
      <c r="G486" s="516">
        <f>INDEX(' Financial Investments (FI)'!$B$30:$C$41,MATCH('Direct validations'!E486,' Financial Investments (FI)'!$C$30:$C$41,0),1)</f>
        <v>7</v>
      </c>
      <c r="H486" s="516" t="str">
        <f>HLOOKUP(F486,' Financial Investments (FI)'!$B$31:$E$32,2,FALSE)</f>
        <v>E</v>
      </c>
      <c r="I486" s="520">
        <f>INDEX(' Financial Investments (FI)'!$B$30:$F$41,MATCH('Direct validations'!G486,' Financial Investments (FI)'!$B$30:$B$41,0),MATCH('Direct validations'!H486,' Financial Investments (FI)'!$B$32:$F$32,0))</f>
        <v>0</v>
      </c>
      <c r="J486" s="520">
        <f>INDEX(' Financial Investments (FI)'!$H$30:$L$41,MATCH('Direct validations'!G486,' Financial Investments (FI)'!$H$30:$H$41,0),MATCH('Direct validations'!H486,' Financial Investments (FI)'!$H$32:$L$32,0))</f>
        <v>0</v>
      </c>
      <c r="K486" s="528" t="s">
        <v>5</v>
      </c>
      <c r="L486" s="516" t="str">
        <f>'Assets by FV hierarchy class'!$C$43</f>
        <v>Syndicate loan to Central Fund</v>
      </c>
      <c r="M486" s="516" t="str">
        <f>'Assets by FV hierarchy class'!$I$35</f>
        <v>Total</v>
      </c>
      <c r="N486" s="516">
        <f>INDEX('Assets by FV hierarchy class'!$B$34:$C$47,MATCH('Direct validations'!L486,'Assets by FV hierarchy class'!$C$34:$C$47,0),1)</f>
        <v>7</v>
      </c>
      <c r="O486" s="516" t="str">
        <f>HLOOKUP(M486,'Assets by FV hierarchy class'!$B$35:$I$36,2,FALSE)</f>
        <v>O</v>
      </c>
      <c r="P486" s="520">
        <f>INDEX('Assets by FV hierarchy class'!$B$34:$I$47,MATCH('Direct validations'!N486,'Assets by FV hierarchy class'!$B$34:$B$47,0),MATCH('Direct validations'!O486,'Assets by FV hierarchy class'!$B$36:$I$36,0))</f>
        <v>0</v>
      </c>
      <c r="Q486" s="520">
        <f>INDEX('Assets by FV hierarchy class'!$K$34:$R$47,MATCH('Direct validations'!N486,'Assets by FV hierarchy class'!$K$34:$K$47,0),MATCH('Direct validations'!O486,'Assets by FV hierarchy class'!$K$36:$R$36,0))</f>
        <v>0</v>
      </c>
      <c r="R486" s="517" t="str">
        <f t="shared" si="165"/>
        <v>Pass</v>
      </c>
      <c r="S486" s="529" t="str">
        <f t="shared" si="166"/>
        <v>Pass</v>
      </c>
      <c r="T486" s="517" t="s">
        <v>16</v>
      </c>
      <c r="U486" s="517">
        <f t="shared" si="167"/>
        <v>0</v>
      </c>
      <c r="V486" s="529">
        <f t="shared" si="167"/>
        <v>0</v>
      </c>
    </row>
    <row r="487" spans="4:22" ht="14.5" x14ac:dyDescent="0.35">
      <c r="D487" s="532" t="s">
        <v>4</v>
      </c>
      <c r="E487" s="516" t="str">
        <f>' Financial Investments (FI)'!$C$52</f>
        <v>Syndicate loan to Central Fund</v>
      </c>
      <c r="F487" s="516" t="str">
        <f>' Financial Investments (FI)'!$E$44</f>
        <v>2021 UY</v>
      </c>
      <c r="G487" s="516">
        <f>INDEX(' Financial Investments (FI)'!$B$43:$C$54,MATCH('Direct validations'!E487,' Financial Investments (FI)'!$C$43:$C$54,0),1)</f>
        <v>7</v>
      </c>
      <c r="H487" s="516" t="str">
        <f>HLOOKUP(F487,' Financial Investments (FI)'!$B$44:$E$45,2,FALSE)</f>
        <v>G</v>
      </c>
      <c r="I487" s="520">
        <f>INDEX(' Financial Investments (FI)'!$B$43:$F$54,MATCH('Direct validations'!G487,' Financial Investments (FI)'!$B$43:$B$54,0),MATCH('Direct validations'!H487,' Financial Investments (FI)'!$B$45:$F$45,0))</f>
        <v>0</v>
      </c>
      <c r="J487" s="520">
        <f>INDEX(' Financial Investments (FI)'!$H$43:$L$54,MATCH('Direct validations'!G487,' Financial Investments (FI)'!$H$43:$H$54,0),MATCH('Direct validations'!H487,' Financial Investments (FI)'!$H$45:$L$45,0))</f>
        <v>0</v>
      </c>
      <c r="K487" s="528" t="s">
        <v>5</v>
      </c>
      <c r="L487" s="516" t="str">
        <f>'Assets by FV hierarchy class'!$C$58</f>
        <v>Syndicate loan to Central Fund</v>
      </c>
      <c r="M487" s="516" t="str">
        <f>'Assets by FV hierarchy class'!$I$50</f>
        <v>Total</v>
      </c>
      <c r="N487" s="516">
        <f>INDEX('Assets by FV hierarchy class'!$B$49:$C$62,MATCH('Direct validations'!L487,'Assets by FV hierarchy class'!$C$49:$C$62,0),1)</f>
        <v>7</v>
      </c>
      <c r="O487" s="516" t="str">
        <f>HLOOKUP(M487,'Assets by FV hierarchy class'!$B$50:$I$51,2,FALSE)</f>
        <v>T</v>
      </c>
      <c r="P487" s="520">
        <f>INDEX('Assets by FV hierarchy class'!$B$49:$I$62,MATCH('Direct validations'!N487,'Assets by FV hierarchy class'!$B$49:$B$62,0),MATCH('Direct validations'!O487,'Assets by FV hierarchy class'!$B$51:$I$51,0))</f>
        <v>0</v>
      </c>
      <c r="Q487" s="520">
        <f>INDEX('Assets by FV hierarchy class'!$K$49:$R$62,MATCH('Direct validations'!N487,'Assets by FV hierarchy class'!$K$49:$K$62,0),MATCH('Direct validations'!O487,'Assets by FV hierarchy class'!$K$51:$R$51,0))</f>
        <v>0</v>
      </c>
      <c r="R487" s="517" t="str">
        <f t="shared" si="165"/>
        <v>Pass</v>
      </c>
      <c r="S487" s="529" t="str">
        <f t="shared" si="166"/>
        <v>Pass</v>
      </c>
      <c r="T487" s="517" t="s">
        <v>16</v>
      </c>
      <c r="U487" s="517">
        <f t="shared" si="167"/>
        <v>0</v>
      </c>
      <c r="V487" s="529">
        <f t="shared" si="167"/>
        <v>0</v>
      </c>
    </row>
    <row r="488" spans="4:22" ht="14.5" x14ac:dyDescent="0.35">
      <c r="D488" s="532" t="s">
        <v>4</v>
      </c>
      <c r="E488" s="516" t="str">
        <f>' Financial Investments (FI)'!$C$65</f>
        <v>Syndicate loan to Central Fund</v>
      </c>
      <c r="F488" s="516" t="str">
        <f>' Financial Investments (FI)'!$E$57</f>
        <v>2020 UY</v>
      </c>
      <c r="G488" s="516">
        <f>INDEX(' Financial Investments (FI)'!$B$56:$C$67,MATCH('Direct validations'!E488,' Financial Investments (FI)'!$C$56:$C$67,0),1)</f>
        <v>7</v>
      </c>
      <c r="H488" s="516" t="str">
        <f>HLOOKUP(F488,' Financial Investments (FI)'!$B$57:$E$58,2,FALSE)</f>
        <v>I</v>
      </c>
      <c r="I488" s="520">
        <f>INDEX(' Financial Investments (FI)'!$B$56:$F$67,MATCH('Direct validations'!G488,' Financial Investments (FI)'!$B$56:$B$67,0),MATCH('Direct validations'!H488,' Financial Investments (FI)'!$B$58:$F$58,0))</f>
        <v>0</v>
      </c>
      <c r="J488" s="520">
        <f>INDEX(' Financial Investments (FI)'!$H$56:$L$67,MATCH('Direct validations'!G488,' Financial Investments (FI)'!$H$56:$H$67,0),MATCH('Direct validations'!H488,' Financial Investments (FI)'!$H$58:$L$58,0))</f>
        <v>0</v>
      </c>
      <c r="K488" s="528" t="s">
        <v>5</v>
      </c>
      <c r="L488" s="516" t="str">
        <f>'Assets by FV hierarchy class'!$C$73</f>
        <v>Syndicate loan to Central Fund</v>
      </c>
      <c r="M488" s="516" t="str">
        <f>'Assets by FV hierarchy class'!$I$65</f>
        <v>Total</v>
      </c>
      <c r="N488" s="516">
        <f>INDEX('Assets by FV hierarchy class'!$B$64:$C$77,MATCH('Direct validations'!L488,'Assets by FV hierarchy class'!$C$64:$C$77,0),1)</f>
        <v>7</v>
      </c>
      <c r="O488" s="516" t="str">
        <f>HLOOKUP(M488,'Assets by FV hierarchy class'!$B$65:$I$66,2,FALSE)</f>
        <v>Y</v>
      </c>
      <c r="P488" s="520">
        <f>INDEX('Assets by FV hierarchy class'!$B$64:$I$77,MATCH('Direct validations'!N488,'Assets by FV hierarchy class'!$B$64:$B$77,0),MATCH('Direct validations'!O488,'Assets by FV hierarchy class'!$B$66:$I$66,0))</f>
        <v>0</v>
      </c>
      <c r="Q488" s="520">
        <f>INDEX('Assets by FV hierarchy class'!$K$64:$R$77,MATCH('Direct validations'!N488,'Assets by FV hierarchy class'!$K$64:$K$77,0),MATCH('Direct validations'!O488,'Assets by FV hierarchy class'!$K$66:$R$66,0))</f>
        <v>0</v>
      </c>
      <c r="R488" s="517" t="str">
        <f t="shared" si="165"/>
        <v>Pass</v>
      </c>
      <c r="S488" s="529" t="str">
        <f t="shared" si="166"/>
        <v>Pass</v>
      </c>
      <c r="T488" s="517" t="s">
        <v>16</v>
      </c>
      <c r="U488" s="517">
        <f t="shared" si="167"/>
        <v>0</v>
      </c>
      <c r="V488" s="529">
        <f t="shared" si="167"/>
        <v>0</v>
      </c>
    </row>
    <row r="489" spans="4:22" ht="14.5" x14ac:dyDescent="0.35">
      <c r="D489" s="532" t="s">
        <v>4</v>
      </c>
      <c r="E489" s="516" t="str">
        <f>' Financial Investments (FI)'!$C$78</f>
        <v>Syndicate loan to Central Fund</v>
      </c>
      <c r="F489" s="516" t="str">
        <f>' Financial Investments (FI)'!$E$70</f>
        <v>2019 UY</v>
      </c>
      <c r="G489" s="516">
        <f>INDEX(' Financial Investments (FI)'!$B$69:$C$80,MATCH('Direct validations'!E489,' Financial Investments (FI)'!$C$69:$C$80,0),1)</f>
        <v>7</v>
      </c>
      <c r="H489" s="516" t="str">
        <f>HLOOKUP(F489,' Financial Investments (FI)'!$B$70:$E$71,2,FALSE)</f>
        <v>K</v>
      </c>
      <c r="I489" s="520">
        <f>INDEX(' Financial Investments (FI)'!$B$69:$F$80,MATCH('Direct validations'!G489,' Financial Investments (FI)'!$B$69:$B$80,0),MATCH('Direct validations'!H489,' Financial Investments (FI)'!$B$71:$F$71,0))</f>
        <v>0</v>
      </c>
      <c r="J489" s="520">
        <f>INDEX(' Financial Investments (FI)'!$H$69:$L$80,MATCH('Direct validations'!G489,' Financial Investments (FI)'!$H$69:$H$80,0),MATCH('Direct validations'!H489,' Financial Investments (FI)'!$H$71:$L$71,0))</f>
        <v>0</v>
      </c>
      <c r="K489" s="528" t="s">
        <v>5</v>
      </c>
      <c r="L489" s="516" t="str">
        <f>'Assets by FV hierarchy class'!$C$88</f>
        <v>Syndicate loan to Central Fund</v>
      </c>
      <c r="M489" s="516" t="str">
        <f>'Assets by FV hierarchy class'!$I$80</f>
        <v>Total</v>
      </c>
      <c r="N489" s="516">
        <f>INDEX('Assets by FV hierarchy class'!$B$79:$C$92,MATCH('Direct validations'!L489,'Assets by FV hierarchy class'!$C$79:$C$92,0),1)</f>
        <v>7</v>
      </c>
      <c r="O489" s="516" t="str">
        <f>HLOOKUP(M489,'Assets by FV hierarchy class'!$B$80:$I$81,2,FALSE)</f>
        <v>AD</v>
      </c>
      <c r="P489" s="520">
        <f>INDEX('Assets by FV hierarchy class'!$B$79:$I$92,MATCH('Direct validations'!N489,'Assets by FV hierarchy class'!$B$79:$B$92,0),MATCH('Direct validations'!O489,'Assets by FV hierarchy class'!$B$81:$I$81,0))</f>
        <v>0</v>
      </c>
      <c r="Q489" s="520">
        <f>INDEX('Assets by FV hierarchy class'!$K$79:$R$92,MATCH('Direct validations'!N489,'Assets by FV hierarchy class'!$K$79:$K$92,0),MATCH('Direct validations'!O489,'Assets by FV hierarchy class'!$K$81:$R$81,0))</f>
        <v>0</v>
      </c>
      <c r="R489" s="517" t="str">
        <f t="shared" si="165"/>
        <v>Pass</v>
      </c>
      <c r="S489" s="529" t="str">
        <f t="shared" si="166"/>
        <v>Pass</v>
      </c>
      <c r="T489" s="517" t="s">
        <v>16</v>
      </c>
      <c r="U489" s="517">
        <f t="shared" si="167"/>
        <v>0</v>
      </c>
      <c r="V489" s="529">
        <f t="shared" si="167"/>
        <v>0</v>
      </c>
    </row>
    <row r="490" spans="4:22" ht="14.5" x14ac:dyDescent="0.35">
      <c r="D490" s="532" t="s">
        <v>4</v>
      </c>
      <c r="E490" s="516" t="str">
        <f>' Financial Investments (FI)'!$C$91</f>
        <v>Syndicate loan to Central Fund</v>
      </c>
      <c r="F490" s="516" t="str">
        <f>' Financial Investments (FI)'!$E$83</f>
        <v>2018 UY</v>
      </c>
      <c r="G490" s="516">
        <f>INDEX(' Financial Investments (FI)'!$B$82:$C$93,MATCH('Direct validations'!E490,' Financial Investments (FI)'!$C$82:$C$93,0),1)</f>
        <v>7</v>
      </c>
      <c r="H490" s="516" t="str">
        <f>HLOOKUP(F490,' Financial Investments (FI)'!$B$83:$E$84,2,FALSE)</f>
        <v>M</v>
      </c>
      <c r="I490" s="520">
        <f>INDEX(' Financial Investments (FI)'!$B$82:$F$93,MATCH('Direct validations'!G490,' Financial Investments (FI)'!$B$82:$B$93,0),MATCH('Direct validations'!H490,' Financial Investments (FI)'!$B$84:$F$84,0))</f>
        <v>0</v>
      </c>
      <c r="J490" s="520">
        <f>INDEX(' Financial Investments (FI)'!$H$82:$L$93,MATCH('Direct validations'!G490,' Financial Investments (FI)'!$H$82:$H$93,0),MATCH('Direct validations'!H490,' Financial Investments (FI)'!$H$84:$L$84,0))</f>
        <v>0</v>
      </c>
      <c r="K490" s="528" t="s">
        <v>5</v>
      </c>
      <c r="L490" s="516" t="str">
        <f>'Assets by FV hierarchy class'!$C$103</f>
        <v>Syndicate loan to Central Fund</v>
      </c>
      <c r="M490" s="516" t="str">
        <f>'Assets by FV hierarchy class'!$I$95</f>
        <v>Total</v>
      </c>
      <c r="N490" s="516">
        <f>INDEX('Assets by FV hierarchy class'!$B$94:$C$107,MATCH('Direct validations'!L490,'Assets by FV hierarchy class'!$C$94:$C$107,0),1)</f>
        <v>7</v>
      </c>
      <c r="O490" s="516" t="str">
        <f>HLOOKUP(M490,'Assets by FV hierarchy class'!$B$95:$I$96,2,FALSE)</f>
        <v>AI</v>
      </c>
      <c r="P490" s="520">
        <f>INDEX('Assets by FV hierarchy class'!$B$94:$I$107,MATCH('Direct validations'!N490,'Assets by FV hierarchy class'!$B$94:$B$107,0),MATCH('Direct validations'!O490,'Assets by FV hierarchy class'!$B$96:$I$96,0))</f>
        <v>0</v>
      </c>
      <c r="Q490" s="520">
        <f>INDEX('Assets by FV hierarchy class'!$K$94:$R$107,MATCH('Direct validations'!N490,'Assets by FV hierarchy class'!$K$94:$K$107,0),MATCH('Direct validations'!O490,'Assets by FV hierarchy class'!$K$96:$R$96,0))</f>
        <v>0</v>
      </c>
      <c r="R490" s="517" t="str">
        <f t="shared" si="165"/>
        <v>Pass</v>
      </c>
      <c r="S490" s="529" t="str">
        <f t="shared" si="166"/>
        <v>Pass</v>
      </c>
      <c r="T490" s="517" t="s">
        <v>16</v>
      </c>
      <c r="U490" s="517">
        <f t="shared" si="167"/>
        <v>0</v>
      </c>
      <c r="V490" s="529">
        <f t="shared" si="167"/>
        <v>0</v>
      </c>
    </row>
    <row r="491" spans="4:22" ht="14.5" x14ac:dyDescent="0.35">
      <c r="D491" s="532" t="s">
        <v>4</v>
      </c>
      <c r="E491" s="516" t="str">
        <f>' Financial Investments (FI)'!$C$104</f>
        <v>Syndicate loan to Central Fund</v>
      </c>
      <c r="F491" s="516" t="str">
        <f>' Financial Investments (FI)'!$E$96</f>
        <v>Total</v>
      </c>
      <c r="G491" s="516">
        <f>INDEX(' Financial Investments (FI)'!$B$95:$C$106,MATCH('Direct validations'!E491,' Financial Investments (FI)'!$C$95:$C$106,0),1)</f>
        <v>7</v>
      </c>
      <c r="H491" s="516" t="str">
        <f>HLOOKUP(F491,' Financial Investments (FI)'!$B$96:$E$97,2,FALSE)</f>
        <v>O</v>
      </c>
      <c r="I491" s="520">
        <f>INDEX(' Financial Investments (FI)'!$B$95:$F$106,MATCH('Direct validations'!G491,' Financial Investments (FI)'!$B$95:$B$106,0),MATCH('Direct validations'!H491,' Financial Investments (FI)'!$B$97:$F$97,0))</f>
        <v>0</v>
      </c>
      <c r="J491" s="520">
        <f>INDEX(' Financial Investments (FI)'!$H$95:$L$106,MATCH('Direct validations'!G491,' Financial Investments (FI)'!$H$95:$H$106,0),MATCH('Direct validations'!H491,' Financial Investments (FI)'!$H$97:$L$97,0))</f>
        <v>0</v>
      </c>
      <c r="K491" s="528" t="s">
        <v>5</v>
      </c>
      <c r="L491" s="516" t="str">
        <f>'Assets by FV hierarchy class'!$C$118</f>
        <v>Syndicate loan to Central Fund</v>
      </c>
      <c r="M491" s="516" t="str">
        <f>'Assets by FV hierarchy class'!$I$110</f>
        <v>Total</v>
      </c>
      <c r="N491" s="516">
        <f>INDEX('Assets by FV hierarchy class'!$B$109:$C$122,MATCH('Direct validations'!L491,'Assets by FV hierarchy class'!$C$109:$C$122,0),1)</f>
        <v>7</v>
      </c>
      <c r="O491" s="516" t="str">
        <f>HLOOKUP(M491,'Assets by FV hierarchy class'!$B$110:$I$111,2,FALSE)</f>
        <v>AN</v>
      </c>
      <c r="P491" s="520">
        <f>INDEX('Assets by FV hierarchy class'!$B$109:$I$122,MATCH('Direct validations'!N491,'Assets by FV hierarchy class'!$B$109:$B$122,0),MATCH('Direct validations'!O491,'Assets by FV hierarchy class'!$B$111:$I$111,0))</f>
        <v>0</v>
      </c>
      <c r="Q491" s="520">
        <f>INDEX('Assets by FV hierarchy class'!$K$109:$R$122,MATCH('Direct validations'!N491,'Assets by FV hierarchy class'!$K$109:$K$122,0),MATCH('Direct validations'!O491,'Assets by FV hierarchy class'!$K$111:$R$111,0))</f>
        <v>0</v>
      </c>
      <c r="R491" s="517" t="str">
        <f t="shared" si="165"/>
        <v>Pass</v>
      </c>
      <c r="S491" s="529" t="str">
        <f t="shared" si="166"/>
        <v>Pass</v>
      </c>
      <c r="T491" s="517" t="s">
        <v>16</v>
      </c>
      <c r="U491" s="517">
        <f t="shared" si="167"/>
        <v>0</v>
      </c>
      <c r="V491" s="529">
        <f t="shared" si="167"/>
        <v>0</v>
      </c>
    </row>
    <row r="492" spans="4:22" x14ac:dyDescent="0.3">
      <c r="D492" s="525"/>
      <c r="R492" s="517"/>
      <c r="S492" s="529"/>
      <c r="U492" s="517"/>
      <c r="V492" s="529"/>
    </row>
    <row r="493" spans="4:22" ht="14.5" x14ac:dyDescent="0.35">
      <c r="D493" s="532" t="s">
        <v>4</v>
      </c>
      <c r="E493" s="516" t="str">
        <f>' Financial Investments (FI)'!$C$14</f>
        <v>Other investments</v>
      </c>
      <c r="F493" s="516" t="str">
        <f>' Financial Investments (FI)'!$E$5</f>
        <v>2024 UY</v>
      </c>
      <c r="G493" s="516">
        <f>INDEX(' Financial Investments (FI)'!$B$4:$C$15,MATCH('Direct validations'!E493,' Financial Investments (FI)'!$C$4:$C$15,0),1)</f>
        <v>8</v>
      </c>
      <c r="H493" s="516" t="str">
        <f>HLOOKUP(F493,' Financial Investments (FI)'!$B$5:$E$6,2,FALSE)</f>
        <v>A</v>
      </c>
      <c r="I493" s="520">
        <f>INDEX(' Financial Investments (FI)'!$B$4:$F$15,MATCH('Direct validations'!G493,' Financial Investments (FI)'!$B$4:$B$15,0),MATCH('Direct validations'!H493,' Financial Investments (FI)'!$B$6:$F$6,0))</f>
        <v>0</v>
      </c>
      <c r="J493" s="520">
        <f>INDEX(' Financial Investments (FI)'!$H$4:$L$15,MATCH('Direct validations'!G493,' Financial Investments (FI)'!$H$4:$H$15,0),MATCH('Direct validations'!H493,' Financial Investments (FI)'!$H$6:$L$6,0))</f>
        <v>0</v>
      </c>
      <c r="K493" s="528" t="s">
        <v>5</v>
      </c>
      <c r="L493" s="516" t="str">
        <f>'Assets by FV hierarchy class'!$C$14</f>
        <v>Other investments</v>
      </c>
      <c r="M493" s="516" t="str">
        <f>'Assets by FV hierarchy class'!$I$5</f>
        <v>Total</v>
      </c>
      <c r="N493" s="516">
        <f>INDEX('Assets by FV hierarchy class'!$B$4:$C$17,MATCH('Direct validations'!L493,'Assets by FV hierarchy class'!$C$4:$C$17,0),1)</f>
        <v>8</v>
      </c>
      <c r="O493" s="516" t="str">
        <f>HLOOKUP(M493,'Assets by FV hierarchy class'!$B$5:$I$6,2,FALSE)</f>
        <v>E</v>
      </c>
      <c r="P493" s="520">
        <f>INDEX('Assets by FV hierarchy class'!$B$4:$I$17,MATCH('Direct validations'!N493,'Assets by FV hierarchy class'!$B$4:$B$17,0),MATCH('Direct validations'!O493,'Assets by FV hierarchy class'!$B$6:$I$6,0))</f>
        <v>0</v>
      </c>
      <c r="Q493" s="520">
        <f>INDEX('Assets by FV hierarchy class'!$K$4:$R$17,MATCH('Direct validations'!N493,'Assets by FV hierarchy class'!$K$4:$K$17,0),MATCH('Direct validations'!O493,'Assets by FV hierarchy class'!$K$6:$R$6,0))</f>
        <v>0</v>
      </c>
      <c r="R493" s="517" t="str">
        <f t="shared" ref="R493:R500" si="168">IF($T493="No",IF(I493=P493,"Pass","Fail"),IF(I493+P493=0,"Pass","Fail"))</f>
        <v>Pass</v>
      </c>
      <c r="S493" s="529" t="str">
        <f t="shared" ref="S493:S500" si="169">IF($T493="No",IF(J493=Q493,"Pass","Fail"),IF(J493+Q493=0,"Pass","Fail"))</f>
        <v>Pass</v>
      </c>
      <c r="T493" s="517" t="s">
        <v>16</v>
      </c>
      <c r="U493" s="517">
        <f t="shared" ref="U493:V500" si="170">IF(R493="Pass",0,1)</f>
        <v>0</v>
      </c>
      <c r="V493" s="529">
        <f t="shared" si="170"/>
        <v>0</v>
      </c>
    </row>
    <row r="494" spans="4:22" ht="14.5" x14ac:dyDescent="0.35">
      <c r="D494" s="532" t="s">
        <v>4</v>
      </c>
      <c r="E494" s="516" t="str">
        <f>' Financial Investments (FI)'!$C$27</f>
        <v>Other investments</v>
      </c>
      <c r="F494" s="516" t="str">
        <f>' Financial Investments (FI)'!$E$18</f>
        <v>2023 UY</v>
      </c>
      <c r="G494" s="516">
        <f>INDEX(' Financial Investments (FI)'!$B$17:$C$28,MATCH('Direct validations'!E494,' Financial Investments (FI)'!$C$17:$C$28,0),1)</f>
        <v>8</v>
      </c>
      <c r="H494" s="516" t="str">
        <f>HLOOKUP(F494,' Financial Investments (FI)'!$B$18:$E$19,2,FALSE)</f>
        <v>C</v>
      </c>
      <c r="I494" s="520">
        <f>INDEX(' Financial Investments (FI)'!$B$17:$F$28,MATCH('Direct validations'!G494,' Financial Investments (FI)'!$B$17:$B$28,0),MATCH('Direct validations'!H494,' Financial Investments (FI)'!$B$19:$F$19,0))</f>
        <v>0</v>
      </c>
      <c r="J494" s="520">
        <f>INDEX(' Financial Investments (FI)'!$H$17:$L$28,MATCH('Direct validations'!G494,' Financial Investments (FI)'!$H$17:$H$28,0),MATCH('Direct validations'!H494,' Financial Investments (FI)'!$H$19:$L$19,0))</f>
        <v>0</v>
      </c>
      <c r="K494" s="528" t="s">
        <v>5</v>
      </c>
      <c r="L494" s="516" t="str">
        <f>'Assets by FV hierarchy class'!$C$29</f>
        <v>Other investments</v>
      </c>
      <c r="M494" s="516" t="str">
        <f>'Assets by FV hierarchy class'!$I$20</f>
        <v>Total</v>
      </c>
      <c r="N494" s="516">
        <f>INDEX('Assets by FV hierarchy class'!$B$19:$C$32,MATCH('Direct validations'!L494,'Assets by FV hierarchy class'!$C$19:$C$32,0),1)</f>
        <v>8</v>
      </c>
      <c r="O494" s="516" t="str">
        <f>HLOOKUP(M494,'Assets by FV hierarchy class'!$B$20:$I$21,2,FALSE)</f>
        <v>J</v>
      </c>
      <c r="P494" s="520">
        <f>INDEX('Assets by FV hierarchy class'!$B$19:$I$32,MATCH('Direct validations'!N494,'Assets by FV hierarchy class'!$B$19:$B$32,0),MATCH('Direct validations'!O494,'Assets by FV hierarchy class'!$B$21:$I$21,0))</f>
        <v>0</v>
      </c>
      <c r="Q494" s="520">
        <f>INDEX('Assets by FV hierarchy class'!$K$19:$R$32,MATCH('Direct validations'!N494,'Assets by FV hierarchy class'!$K$19:$K$32,0),MATCH('Direct validations'!O494,'Assets by FV hierarchy class'!$K$21:$R$21,0))</f>
        <v>0</v>
      </c>
      <c r="R494" s="517" t="str">
        <f t="shared" si="168"/>
        <v>Pass</v>
      </c>
      <c r="S494" s="529" t="str">
        <f t="shared" si="169"/>
        <v>Pass</v>
      </c>
      <c r="T494" s="517" t="s">
        <v>16</v>
      </c>
      <c r="U494" s="517">
        <f t="shared" si="170"/>
        <v>0</v>
      </c>
      <c r="V494" s="529">
        <f t="shared" si="170"/>
        <v>0</v>
      </c>
    </row>
    <row r="495" spans="4:22" ht="14.5" x14ac:dyDescent="0.35">
      <c r="D495" s="532" t="s">
        <v>4</v>
      </c>
      <c r="E495" s="516" t="str">
        <f>' Financial Investments (FI)'!$C$40</f>
        <v>Other investments</v>
      </c>
      <c r="F495" s="516" t="str">
        <f>' Financial Investments (FI)'!$E$31</f>
        <v>2022 UY</v>
      </c>
      <c r="G495" s="516">
        <f>INDEX(' Financial Investments (FI)'!$B$30:$C$41,MATCH('Direct validations'!E495,' Financial Investments (FI)'!$C$30:$C$41,0),1)</f>
        <v>8</v>
      </c>
      <c r="H495" s="516" t="str">
        <f>HLOOKUP(F495,' Financial Investments (FI)'!$B$31:$E$32,2,FALSE)</f>
        <v>E</v>
      </c>
      <c r="I495" s="520">
        <f>INDEX(' Financial Investments (FI)'!$B$30:$F$41,MATCH('Direct validations'!G495,' Financial Investments (FI)'!$B$30:$B$41,0),MATCH('Direct validations'!H495,' Financial Investments (FI)'!$B$32:$F$32,0))</f>
        <v>0</v>
      </c>
      <c r="J495" s="520">
        <f>INDEX(' Financial Investments (FI)'!$H$30:$L$41,MATCH('Direct validations'!G495,' Financial Investments (FI)'!$H$30:$H$41,0),MATCH('Direct validations'!H495,' Financial Investments (FI)'!$H$32:$L$32,0))</f>
        <v>0</v>
      </c>
      <c r="K495" s="528" t="s">
        <v>5</v>
      </c>
      <c r="L495" s="516" t="str">
        <f>'Assets by FV hierarchy class'!$C$44</f>
        <v>Other investments</v>
      </c>
      <c r="M495" s="516" t="str">
        <f>'Assets by FV hierarchy class'!$I$35</f>
        <v>Total</v>
      </c>
      <c r="N495" s="516">
        <f>INDEX('Assets by FV hierarchy class'!$B$34:$C$47,MATCH('Direct validations'!L495,'Assets by FV hierarchy class'!$C$34:$C$47,0),1)</f>
        <v>8</v>
      </c>
      <c r="O495" s="516" t="str">
        <f>HLOOKUP(M495,'Assets by FV hierarchy class'!$B$35:$I$36,2,FALSE)</f>
        <v>O</v>
      </c>
      <c r="P495" s="520">
        <f>INDEX('Assets by FV hierarchy class'!$B$34:$I$47,MATCH('Direct validations'!N495,'Assets by FV hierarchy class'!$B$34:$B$47,0),MATCH('Direct validations'!O495,'Assets by FV hierarchy class'!$B$36:$I$36,0))</f>
        <v>0</v>
      </c>
      <c r="Q495" s="520">
        <f>INDEX('Assets by FV hierarchy class'!$K$34:$R$47,MATCH('Direct validations'!N495,'Assets by FV hierarchy class'!$K$34:$K$47,0),MATCH('Direct validations'!O495,'Assets by FV hierarchy class'!$K$36:$R$36,0))</f>
        <v>0</v>
      </c>
      <c r="R495" s="517" t="str">
        <f t="shared" si="168"/>
        <v>Pass</v>
      </c>
      <c r="S495" s="529" t="str">
        <f t="shared" si="169"/>
        <v>Pass</v>
      </c>
      <c r="T495" s="517" t="s">
        <v>16</v>
      </c>
      <c r="U495" s="517">
        <f t="shared" si="170"/>
        <v>0</v>
      </c>
      <c r="V495" s="529">
        <f t="shared" si="170"/>
        <v>0</v>
      </c>
    </row>
    <row r="496" spans="4:22" ht="14.5" x14ac:dyDescent="0.35">
      <c r="D496" s="532" t="s">
        <v>4</v>
      </c>
      <c r="E496" s="516" t="str">
        <f>' Financial Investments (FI)'!$C$53</f>
        <v>Other investments</v>
      </c>
      <c r="F496" s="516" t="str">
        <f>' Financial Investments (FI)'!$E$44</f>
        <v>2021 UY</v>
      </c>
      <c r="G496" s="516">
        <f>INDEX(' Financial Investments (FI)'!$B$43:$C$54,MATCH('Direct validations'!E496,' Financial Investments (FI)'!$C$43:$C$54,0),1)</f>
        <v>8</v>
      </c>
      <c r="H496" s="516" t="str">
        <f>HLOOKUP(F496,' Financial Investments (FI)'!$B$44:$E$45,2,FALSE)</f>
        <v>G</v>
      </c>
      <c r="I496" s="520">
        <f>INDEX(' Financial Investments (FI)'!$B$43:$F$54,MATCH('Direct validations'!G496,' Financial Investments (FI)'!$B$43:$B$54,0),MATCH('Direct validations'!H496,' Financial Investments (FI)'!$B$45:$F$45,0))</f>
        <v>0</v>
      </c>
      <c r="J496" s="520">
        <f>INDEX(' Financial Investments (FI)'!$H$43:$L$54,MATCH('Direct validations'!G496,' Financial Investments (FI)'!$H$43:$H$54,0),MATCH('Direct validations'!H496,' Financial Investments (FI)'!$H$45:$L$45,0))</f>
        <v>0</v>
      </c>
      <c r="K496" s="528" t="s">
        <v>5</v>
      </c>
      <c r="L496" s="516" t="str">
        <f>'Assets by FV hierarchy class'!$C$59</f>
        <v>Other investments</v>
      </c>
      <c r="M496" s="516" t="str">
        <f>'Assets by FV hierarchy class'!$I$50</f>
        <v>Total</v>
      </c>
      <c r="N496" s="516">
        <f>INDEX('Assets by FV hierarchy class'!$B$49:$C$62,MATCH('Direct validations'!L496,'Assets by FV hierarchy class'!$C$49:$C$62,0),1)</f>
        <v>8</v>
      </c>
      <c r="O496" s="516" t="str">
        <f>HLOOKUP(M496,'Assets by FV hierarchy class'!$B$50:$I$51,2,FALSE)</f>
        <v>T</v>
      </c>
      <c r="P496" s="520">
        <f>INDEX('Assets by FV hierarchy class'!$B$49:$I$62,MATCH('Direct validations'!N496,'Assets by FV hierarchy class'!$B$49:$B$62,0),MATCH('Direct validations'!O496,'Assets by FV hierarchy class'!$B$51:$I$51,0))</f>
        <v>0</v>
      </c>
      <c r="Q496" s="520">
        <f>INDEX('Assets by FV hierarchy class'!$K$49:$R$62,MATCH('Direct validations'!N496,'Assets by FV hierarchy class'!$K$49:$K$62,0),MATCH('Direct validations'!O496,'Assets by FV hierarchy class'!$K$51:$R$51,0))</f>
        <v>0</v>
      </c>
      <c r="R496" s="517" t="str">
        <f t="shared" si="168"/>
        <v>Pass</v>
      </c>
      <c r="S496" s="529" t="str">
        <f t="shared" si="169"/>
        <v>Pass</v>
      </c>
      <c r="T496" s="517" t="s">
        <v>16</v>
      </c>
      <c r="U496" s="517">
        <f t="shared" si="170"/>
        <v>0</v>
      </c>
      <c r="V496" s="529">
        <f t="shared" si="170"/>
        <v>0</v>
      </c>
    </row>
    <row r="497" spans="4:22" ht="14.5" x14ac:dyDescent="0.35">
      <c r="D497" s="532" t="s">
        <v>4</v>
      </c>
      <c r="E497" s="516" t="str">
        <f>' Financial Investments (FI)'!$C$66</f>
        <v>Other investments</v>
      </c>
      <c r="F497" s="516" t="str">
        <f>' Financial Investments (FI)'!$E$57</f>
        <v>2020 UY</v>
      </c>
      <c r="G497" s="516">
        <f>INDEX(' Financial Investments (FI)'!$B$56:$C$67,MATCH('Direct validations'!E497,' Financial Investments (FI)'!$C$56:$C$67,0),1)</f>
        <v>8</v>
      </c>
      <c r="H497" s="516" t="str">
        <f>HLOOKUP(F497,' Financial Investments (FI)'!$B$57:$E$58,2,FALSE)</f>
        <v>I</v>
      </c>
      <c r="I497" s="520">
        <f>INDEX(' Financial Investments (FI)'!$B$56:$F$67,MATCH('Direct validations'!G497,' Financial Investments (FI)'!$B$56:$B$67,0),MATCH('Direct validations'!H497,' Financial Investments (FI)'!$B$58:$F$58,0))</f>
        <v>0</v>
      </c>
      <c r="J497" s="520">
        <f>INDEX(' Financial Investments (FI)'!$H$56:$L$67,MATCH('Direct validations'!G497,' Financial Investments (FI)'!$H$56:$H$67,0),MATCH('Direct validations'!H497,' Financial Investments (FI)'!$H$58:$L$58,0))</f>
        <v>0</v>
      </c>
      <c r="K497" s="528" t="s">
        <v>5</v>
      </c>
      <c r="L497" s="516" t="str">
        <f>'Assets by FV hierarchy class'!$C$74</f>
        <v>Other investments</v>
      </c>
      <c r="M497" s="516" t="str">
        <f>'Assets by FV hierarchy class'!$I$65</f>
        <v>Total</v>
      </c>
      <c r="N497" s="516">
        <f>INDEX('Assets by FV hierarchy class'!$B$64:$C$77,MATCH('Direct validations'!L497,'Assets by FV hierarchy class'!$C$64:$C$77,0),1)</f>
        <v>8</v>
      </c>
      <c r="O497" s="516" t="str">
        <f>HLOOKUP(M497,'Assets by FV hierarchy class'!$B$65:$I$66,2,FALSE)</f>
        <v>Y</v>
      </c>
      <c r="P497" s="520">
        <f>INDEX('Assets by FV hierarchy class'!$B$64:$I$77,MATCH('Direct validations'!N497,'Assets by FV hierarchy class'!$B$64:$B$77,0),MATCH('Direct validations'!O497,'Assets by FV hierarchy class'!$B$66:$I$66,0))</f>
        <v>0</v>
      </c>
      <c r="Q497" s="520">
        <f>INDEX('Assets by FV hierarchy class'!$K$64:$R$77,MATCH('Direct validations'!N497,'Assets by FV hierarchy class'!$K$64:$K$77,0),MATCH('Direct validations'!O497,'Assets by FV hierarchy class'!$K$66:$R$66,0))</f>
        <v>0</v>
      </c>
      <c r="R497" s="517" t="str">
        <f t="shared" si="168"/>
        <v>Pass</v>
      </c>
      <c r="S497" s="529" t="str">
        <f t="shared" si="169"/>
        <v>Pass</v>
      </c>
      <c r="T497" s="517" t="s">
        <v>16</v>
      </c>
      <c r="U497" s="517">
        <f t="shared" si="170"/>
        <v>0</v>
      </c>
      <c r="V497" s="529">
        <f t="shared" si="170"/>
        <v>0</v>
      </c>
    </row>
    <row r="498" spans="4:22" ht="14.5" x14ac:dyDescent="0.35">
      <c r="D498" s="532" t="s">
        <v>4</v>
      </c>
      <c r="E498" s="516" t="str">
        <f>' Financial Investments (FI)'!$C$79</f>
        <v>Other investments</v>
      </c>
      <c r="F498" s="516" t="str">
        <f>' Financial Investments (FI)'!$E$70</f>
        <v>2019 UY</v>
      </c>
      <c r="G498" s="516">
        <f>INDEX(' Financial Investments (FI)'!$B$69:$C$80,MATCH('Direct validations'!E498,' Financial Investments (FI)'!$C$69:$C$80,0),1)</f>
        <v>8</v>
      </c>
      <c r="H498" s="516" t="str">
        <f>HLOOKUP(F498,' Financial Investments (FI)'!$B$70:$E$71,2,FALSE)</f>
        <v>K</v>
      </c>
      <c r="I498" s="520">
        <f>INDEX(' Financial Investments (FI)'!$B$69:$F$80,MATCH('Direct validations'!G498,' Financial Investments (FI)'!$B$69:$B$80,0),MATCH('Direct validations'!H498,' Financial Investments (FI)'!$B$71:$F$71,0))</f>
        <v>0</v>
      </c>
      <c r="J498" s="520">
        <f>INDEX(' Financial Investments (FI)'!$H$69:$L$80,MATCH('Direct validations'!G498,' Financial Investments (FI)'!$H$69:$H$80,0),MATCH('Direct validations'!H498,' Financial Investments (FI)'!$H$71:$L$71,0))</f>
        <v>0</v>
      </c>
      <c r="K498" s="528" t="s">
        <v>5</v>
      </c>
      <c r="L498" s="516" t="str">
        <f>'Assets by FV hierarchy class'!$C$89</f>
        <v>Other investments</v>
      </c>
      <c r="M498" s="516" t="str">
        <f>'Assets by FV hierarchy class'!$I$80</f>
        <v>Total</v>
      </c>
      <c r="N498" s="516">
        <f>INDEX('Assets by FV hierarchy class'!$B$79:$C$92,MATCH('Direct validations'!L498,'Assets by FV hierarchy class'!$C$79:$C$92,0),1)</f>
        <v>8</v>
      </c>
      <c r="O498" s="516" t="str">
        <f>HLOOKUP(M498,'Assets by FV hierarchy class'!$B$80:$I$81,2,FALSE)</f>
        <v>AD</v>
      </c>
      <c r="P498" s="520">
        <f>INDEX('Assets by FV hierarchy class'!$B$79:$I$92,MATCH('Direct validations'!N498,'Assets by FV hierarchy class'!$B$79:$B$92,0),MATCH('Direct validations'!O498,'Assets by FV hierarchy class'!$B$81:$I$81,0))</f>
        <v>0</v>
      </c>
      <c r="Q498" s="520">
        <f>INDEX('Assets by FV hierarchy class'!$K$79:$R$92,MATCH('Direct validations'!N498,'Assets by FV hierarchy class'!$K$79:$K$92,0),MATCH('Direct validations'!O498,'Assets by FV hierarchy class'!$K$81:$R$81,0))</f>
        <v>0</v>
      </c>
      <c r="R498" s="517" t="str">
        <f t="shared" si="168"/>
        <v>Pass</v>
      </c>
      <c r="S498" s="529" t="str">
        <f t="shared" si="169"/>
        <v>Pass</v>
      </c>
      <c r="T498" s="517" t="s">
        <v>16</v>
      </c>
      <c r="U498" s="517">
        <f t="shared" si="170"/>
        <v>0</v>
      </c>
      <c r="V498" s="529">
        <f t="shared" si="170"/>
        <v>0</v>
      </c>
    </row>
    <row r="499" spans="4:22" ht="14.5" x14ac:dyDescent="0.35">
      <c r="D499" s="532" t="s">
        <v>4</v>
      </c>
      <c r="E499" s="516" t="str">
        <f>' Financial Investments (FI)'!$C$92</f>
        <v>Other investments</v>
      </c>
      <c r="F499" s="516" t="str">
        <f>' Financial Investments (FI)'!$E$83</f>
        <v>2018 UY</v>
      </c>
      <c r="G499" s="516">
        <f>INDEX(' Financial Investments (FI)'!$B$82:$C$93,MATCH('Direct validations'!E499,' Financial Investments (FI)'!$C$82:$C$93,0),1)</f>
        <v>8</v>
      </c>
      <c r="H499" s="516" t="str">
        <f>HLOOKUP(F499,' Financial Investments (FI)'!$B$83:$E$84,2,FALSE)</f>
        <v>M</v>
      </c>
      <c r="I499" s="520">
        <f>INDEX(' Financial Investments (FI)'!$B$82:$F$93,MATCH('Direct validations'!G499,' Financial Investments (FI)'!$B$82:$B$93,0),MATCH('Direct validations'!H499,' Financial Investments (FI)'!$B$84:$F$84,0))</f>
        <v>0</v>
      </c>
      <c r="J499" s="520">
        <f>INDEX(' Financial Investments (FI)'!$H$82:$L$93,MATCH('Direct validations'!G499,' Financial Investments (FI)'!$H$82:$H$93,0),MATCH('Direct validations'!H499,' Financial Investments (FI)'!$H$84:$L$84,0))</f>
        <v>0</v>
      </c>
      <c r="K499" s="528" t="s">
        <v>5</v>
      </c>
      <c r="L499" s="516" t="str">
        <f>'Assets by FV hierarchy class'!$C$104</f>
        <v>Other investments</v>
      </c>
      <c r="M499" s="516" t="str">
        <f>'Assets by FV hierarchy class'!$I$95</f>
        <v>Total</v>
      </c>
      <c r="N499" s="516">
        <f>INDEX('Assets by FV hierarchy class'!$B$94:$C$107,MATCH('Direct validations'!L499,'Assets by FV hierarchy class'!$C$94:$C$107,0),1)</f>
        <v>8</v>
      </c>
      <c r="O499" s="516" t="str">
        <f>HLOOKUP(M499,'Assets by FV hierarchy class'!$B$95:$I$96,2,FALSE)</f>
        <v>AI</v>
      </c>
      <c r="P499" s="520">
        <f>INDEX('Assets by FV hierarchy class'!$B$94:$I$107,MATCH('Direct validations'!N499,'Assets by FV hierarchy class'!$B$94:$B$107,0),MATCH('Direct validations'!O499,'Assets by FV hierarchy class'!$B$96:$I$96,0))</f>
        <v>0</v>
      </c>
      <c r="Q499" s="520">
        <f>INDEX('Assets by FV hierarchy class'!$K$94:$R$107,MATCH('Direct validations'!N499,'Assets by FV hierarchy class'!$K$94:$K$107,0),MATCH('Direct validations'!O499,'Assets by FV hierarchy class'!$K$96:$R$96,0))</f>
        <v>0</v>
      </c>
      <c r="R499" s="517" t="str">
        <f t="shared" si="168"/>
        <v>Pass</v>
      </c>
      <c r="S499" s="529" t="str">
        <f t="shared" si="169"/>
        <v>Pass</v>
      </c>
      <c r="T499" s="517" t="s">
        <v>16</v>
      </c>
      <c r="U499" s="517">
        <f t="shared" si="170"/>
        <v>0</v>
      </c>
      <c r="V499" s="529">
        <f t="shared" si="170"/>
        <v>0</v>
      </c>
    </row>
    <row r="500" spans="4:22" ht="14.5" x14ac:dyDescent="0.35">
      <c r="D500" s="532" t="s">
        <v>4</v>
      </c>
      <c r="E500" s="516" t="str">
        <f>' Financial Investments (FI)'!$C$105</f>
        <v>Other investments</v>
      </c>
      <c r="F500" s="516" t="str">
        <f>' Financial Investments (FI)'!$E$96</f>
        <v>Total</v>
      </c>
      <c r="G500" s="516">
        <f>INDEX(' Financial Investments (FI)'!$B$95:$C$106,MATCH('Direct validations'!E500,' Financial Investments (FI)'!$C$95:$C$106,0),1)</f>
        <v>8</v>
      </c>
      <c r="H500" s="516" t="str">
        <f>HLOOKUP(F500,' Financial Investments (FI)'!$B$96:$E$97,2,FALSE)</f>
        <v>O</v>
      </c>
      <c r="I500" s="520">
        <f>INDEX(' Financial Investments (FI)'!$B$95:$F$106,MATCH('Direct validations'!G500,' Financial Investments (FI)'!$B$95:$B$106,0),MATCH('Direct validations'!H500,' Financial Investments (FI)'!$B$97:$F$97,0))</f>
        <v>0</v>
      </c>
      <c r="J500" s="520">
        <f>INDEX(' Financial Investments (FI)'!$H$95:$L$106,MATCH('Direct validations'!G500,' Financial Investments (FI)'!$H$95:$H$106,0),MATCH('Direct validations'!H500,' Financial Investments (FI)'!$H$97:$L$97,0))</f>
        <v>0</v>
      </c>
      <c r="K500" s="528" t="s">
        <v>5</v>
      </c>
      <c r="L500" s="516" t="str">
        <f>'Assets by FV hierarchy class'!$C$119</f>
        <v>Other investments</v>
      </c>
      <c r="M500" s="516" t="str">
        <f>'Assets by FV hierarchy class'!$I$110</f>
        <v>Total</v>
      </c>
      <c r="N500" s="516">
        <f>INDEX('Assets by FV hierarchy class'!$B$109:$C$122,MATCH('Direct validations'!L500,'Assets by FV hierarchy class'!$C$109:$C$122,0),1)</f>
        <v>8</v>
      </c>
      <c r="O500" s="516" t="str">
        <f>HLOOKUP(M500,'Assets by FV hierarchy class'!$B$110:$I$111,2,FALSE)</f>
        <v>AN</v>
      </c>
      <c r="P500" s="520">
        <f>INDEX('Assets by FV hierarchy class'!$B$109:$I$122,MATCH('Direct validations'!N500,'Assets by FV hierarchy class'!$B$109:$B$122,0),MATCH('Direct validations'!O500,'Assets by FV hierarchy class'!$B$111:$I$111,0))</f>
        <v>0</v>
      </c>
      <c r="Q500" s="520">
        <f>INDEX('Assets by FV hierarchy class'!$K$109:$R$122,MATCH('Direct validations'!N500,'Assets by FV hierarchy class'!$K$109:$K$122,0),MATCH('Direct validations'!O500,'Assets by FV hierarchy class'!$K$111:$R$111,0))</f>
        <v>0</v>
      </c>
      <c r="R500" s="517" t="str">
        <f t="shared" si="168"/>
        <v>Pass</v>
      </c>
      <c r="S500" s="529" t="str">
        <f t="shared" si="169"/>
        <v>Pass</v>
      </c>
      <c r="T500" s="517" t="s">
        <v>16</v>
      </c>
      <c r="U500" s="517">
        <f t="shared" si="170"/>
        <v>0</v>
      </c>
      <c r="V500" s="529">
        <f t="shared" si="170"/>
        <v>0</v>
      </c>
    </row>
    <row r="501" spans="4:22" x14ac:dyDescent="0.3">
      <c r="D501" s="525"/>
      <c r="R501" s="517"/>
      <c r="S501" s="529"/>
      <c r="U501" s="517"/>
      <c r="V501" s="529"/>
    </row>
    <row r="502" spans="4:22" ht="14.5" x14ac:dyDescent="0.35">
      <c r="D502" s="532" t="s">
        <v>4</v>
      </c>
      <c r="E502" s="516" t="str">
        <f>' Financial Investments (FI)'!$C$15</f>
        <v>Total financial investments</v>
      </c>
      <c r="F502" s="516" t="str">
        <f>' Financial Investments (FI)'!$E$5</f>
        <v>2024 UY</v>
      </c>
      <c r="G502" s="516">
        <f>INDEX(' Financial Investments (FI)'!$B$4:$C$15,MATCH('Direct validations'!E502,' Financial Investments (FI)'!$C$4:$C$15,0),1)</f>
        <v>9</v>
      </c>
      <c r="H502" s="516" t="str">
        <f>HLOOKUP(F502,' Financial Investments (FI)'!$B$5:$E$6,2,FALSE)</f>
        <v>A</v>
      </c>
      <c r="I502" s="520">
        <f>INDEX(' Financial Investments (FI)'!$B$4:$F$15,MATCH('Direct validations'!G502,' Financial Investments (FI)'!$B$4:$B$15,0),MATCH('Direct validations'!H502,' Financial Investments (FI)'!$B$6:$F$6,0))</f>
        <v>0</v>
      </c>
      <c r="J502" s="520">
        <f>INDEX(' Financial Investments (FI)'!$H$4:$L$15,MATCH('Direct validations'!G502,' Financial Investments (FI)'!$H$4:$H$15,0),MATCH('Direct validations'!H502,' Financial Investments (FI)'!$H$6:$L$6,0))</f>
        <v>0</v>
      </c>
      <c r="K502" s="528" t="s">
        <v>5</v>
      </c>
      <c r="L502" s="516" t="str">
        <f>'Assets by FV hierarchy class'!$C$15</f>
        <v>Total financial investments</v>
      </c>
      <c r="M502" s="516" t="str">
        <f>'Assets by FV hierarchy class'!$I$5</f>
        <v>Total</v>
      </c>
      <c r="N502" s="516">
        <f>INDEX('Assets by FV hierarchy class'!$B$4:$C$17,MATCH('Direct validations'!L502,'Assets by FV hierarchy class'!$C$4:$C$17,0),1)</f>
        <v>9</v>
      </c>
      <c r="O502" s="516" t="str">
        <f>HLOOKUP(M502,'Assets by FV hierarchy class'!$B$5:$I$6,2,FALSE)</f>
        <v>E</v>
      </c>
      <c r="P502" s="520">
        <f>INDEX('Assets by FV hierarchy class'!$B$4:$I$17,MATCH('Direct validations'!N502,'Assets by FV hierarchy class'!$B$4:$B$17,0),MATCH('Direct validations'!O502,'Assets by FV hierarchy class'!$B$6:$I$6,0))</f>
        <v>0</v>
      </c>
      <c r="Q502" s="520">
        <f>INDEX('Assets by FV hierarchy class'!$K$4:$R$17,MATCH('Direct validations'!N502,'Assets by FV hierarchy class'!$K$4:$K$17,0),MATCH('Direct validations'!O502,'Assets by FV hierarchy class'!$K$6:$R$6,0))</f>
        <v>0</v>
      </c>
      <c r="R502" s="517" t="str">
        <f t="shared" ref="R502:R509" si="171">IF($T502="No",IF(I502=P502,"Pass","Fail"),IF(I502+P502=0,"Pass","Fail"))</f>
        <v>Pass</v>
      </c>
      <c r="S502" s="529" t="str">
        <f t="shared" ref="S502:S509" si="172">IF($T502="No",IF(J502=Q502,"Pass","Fail"),IF(J502+Q502=0,"Pass","Fail"))</f>
        <v>Pass</v>
      </c>
      <c r="T502" s="517" t="s">
        <v>16</v>
      </c>
      <c r="U502" s="517">
        <f t="shared" ref="U502:V509" si="173">IF(R502="Pass",0,1)</f>
        <v>0</v>
      </c>
      <c r="V502" s="529">
        <f t="shared" si="173"/>
        <v>0</v>
      </c>
    </row>
    <row r="503" spans="4:22" ht="14.5" x14ac:dyDescent="0.35">
      <c r="D503" s="532" t="s">
        <v>4</v>
      </c>
      <c r="E503" s="516" t="str">
        <f>' Financial Investments (FI)'!$C$28</f>
        <v>Total financial investments</v>
      </c>
      <c r="F503" s="516" t="str">
        <f>' Financial Investments (FI)'!$E$18</f>
        <v>2023 UY</v>
      </c>
      <c r="G503" s="516">
        <f>INDEX(' Financial Investments (FI)'!$B$17:$C$28,MATCH('Direct validations'!E503,' Financial Investments (FI)'!$C$17:$C$28,0),1)</f>
        <v>9</v>
      </c>
      <c r="H503" s="516" t="str">
        <f>HLOOKUP(F503,' Financial Investments (FI)'!$B$18:$E$19,2,FALSE)</f>
        <v>C</v>
      </c>
      <c r="I503" s="520">
        <f>INDEX(' Financial Investments (FI)'!$B$17:$F$28,MATCH('Direct validations'!G503,' Financial Investments (FI)'!$B$17:$B$28,0),MATCH('Direct validations'!H503,' Financial Investments (FI)'!$B$19:$F$19,0))</f>
        <v>0</v>
      </c>
      <c r="J503" s="520">
        <f>INDEX(' Financial Investments (FI)'!$H$17:$L$28,MATCH('Direct validations'!G503,' Financial Investments (FI)'!$H$17:$H$28,0),MATCH('Direct validations'!H503,' Financial Investments (FI)'!$H$19:$L$19,0))</f>
        <v>0</v>
      </c>
      <c r="K503" s="528" t="s">
        <v>5</v>
      </c>
      <c r="L503" s="516" t="str">
        <f>'Assets by FV hierarchy class'!$C$30</f>
        <v>Total financial investments</v>
      </c>
      <c r="M503" s="516" t="str">
        <f>'Assets by FV hierarchy class'!$I$20</f>
        <v>Total</v>
      </c>
      <c r="N503" s="516">
        <f>INDEX('Assets by FV hierarchy class'!$B$19:$C$32,MATCH('Direct validations'!L503,'Assets by FV hierarchy class'!$C$19:$C$32,0),1)</f>
        <v>9</v>
      </c>
      <c r="O503" s="516" t="str">
        <f>HLOOKUP(M503,'Assets by FV hierarchy class'!$B$20:$I$21,2,FALSE)</f>
        <v>J</v>
      </c>
      <c r="P503" s="520">
        <f>INDEX('Assets by FV hierarchy class'!$B$19:$I$32,MATCH('Direct validations'!N503,'Assets by FV hierarchy class'!$B$19:$B$32,0),MATCH('Direct validations'!O503,'Assets by FV hierarchy class'!$B$21:$I$21,0))</f>
        <v>0</v>
      </c>
      <c r="Q503" s="520">
        <f>INDEX('Assets by FV hierarchy class'!$K$19:$R$32,MATCH('Direct validations'!N503,'Assets by FV hierarchy class'!$K$19:$K$32,0),MATCH('Direct validations'!O503,'Assets by FV hierarchy class'!$K$21:$R$21,0))</f>
        <v>0</v>
      </c>
      <c r="R503" s="517" t="str">
        <f t="shared" si="171"/>
        <v>Pass</v>
      </c>
      <c r="S503" s="529" t="str">
        <f t="shared" si="172"/>
        <v>Pass</v>
      </c>
      <c r="T503" s="517" t="s">
        <v>16</v>
      </c>
      <c r="U503" s="517">
        <f t="shared" si="173"/>
        <v>0</v>
      </c>
      <c r="V503" s="529">
        <f t="shared" si="173"/>
        <v>0</v>
      </c>
    </row>
    <row r="504" spans="4:22" ht="14.5" x14ac:dyDescent="0.35">
      <c r="D504" s="532" t="s">
        <v>4</v>
      </c>
      <c r="E504" s="516" t="str">
        <f>' Financial Investments (FI)'!$C$41</f>
        <v>Total financial investments</v>
      </c>
      <c r="F504" s="516" t="str">
        <f>' Financial Investments (FI)'!$E$31</f>
        <v>2022 UY</v>
      </c>
      <c r="G504" s="516">
        <f>INDEX(' Financial Investments (FI)'!$B$30:$C$41,MATCH('Direct validations'!E504,' Financial Investments (FI)'!$C$30:$C$41,0),1)</f>
        <v>9</v>
      </c>
      <c r="H504" s="516" t="str">
        <f>HLOOKUP(F504,' Financial Investments (FI)'!$B$31:$E$32,2,FALSE)</f>
        <v>E</v>
      </c>
      <c r="I504" s="520">
        <f>INDEX(' Financial Investments (FI)'!$B$30:$F$41,MATCH('Direct validations'!G504,' Financial Investments (FI)'!$B$30:$B$41,0),MATCH('Direct validations'!H504,' Financial Investments (FI)'!$B$32:$F$32,0))</f>
        <v>0</v>
      </c>
      <c r="J504" s="520">
        <f>INDEX(' Financial Investments (FI)'!$H$30:$L$41,MATCH('Direct validations'!G504,' Financial Investments (FI)'!$H$30:$H$41,0),MATCH('Direct validations'!H504,' Financial Investments (FI)'!$H$32:$L$32,0))</f>
        <v>0</v>
      </c>
      <c r="K504" s="528" t="s">
        <v>5</v>
      </c>
      <c r="L504" s="516" t="str">
        <f>'Assets by FV hierarchy class'!$C$45</f>
        <v>Total financial investments</v>
      </c>
      <c r="M504" s="516" t="str">
        <f>'Assets by FV hierarchy class'!$I$35</f>
        <v>Total</v>
      </c>
      <c r="N504" s="516">
        <f>INDEX('Assets by FV hierarchy class'!$B$34:$C$47,MATCH('Direct validations'!L504,'Assets by FV hierarchy class'!$C$34:$C$47,0),1)</f>
        <v>9</v>
      </c>
      <c r="O504" s="516" t="str">
        <f>HLOOKUP(M504,'Assets by FV hierarchy class'!$B$35:$I$36,2,FALSE)</f>
        <v>O</v>
      </c>
      <c r="P504" s="520">
        <f>INDEX('Assets by FV hierarchy class'!$B$34:$I$47,MATCH('Direct validations'!N504,'Assets by FV hierarchy class'!$B$34:$B$47,0),MATCH('Direct validations'!O504,'Assets by FV hierarchy class'!$B$36:$I$36,0))</f>
        <v>0</v>
      </c>
      <c r="Q504" s="520">
        <f>INDEX('Assets by FV hierarchy class'!$K$34:$R$47,MATCH('Direct validations'!N504,'Assets by FV hierarchy class'!$K$34:$K$47,0),MATCH('Direct validations'!O504,'Assets by FV hierarchy class'!$K$36:$R$36,0))</f>
        <v>0</v>
      </c>
      <c r="R504" s="517" t="str">
        <f t="shared" si="171"/>
        <v>Pass</v>
      </c>
      <c r="S504" s="529" t="str">
        <f t="shared" si="172"/>
        <v>Pass</v>
      </c>
      <c r="T504" s="517" t="s">
        <v>16</v>
      </c>
      <c r="U504" s="517">
        <f t="shared" si="173"/>
        <v>0</v>
      </c>
      <c r="V504" s="529">
        <f t="shared" si="173"/>
        <v>0</v>
      </c>
    </row>
    <row r="505" spans="4:22" ht="14.5" x14ac:dyDescent="0.35">
      <c r="D505" s="532" t="s">
        <v>4</v>
      </c>
      <c r="E505" s="516" t="str">
        <f>' Financial Investments (FI)'!$C$54</f>
        <v>Total financial investments</v>
      </c>
      <c r="F505" s="516" t="str">
        <f>' Financial Investments (FI)'!$E$44</f>
        <v>2021 UY</v>
      </c>
      <c r="G505" s="516">
        <f>INDEX(' Financial Investments (FI)'!$B$43:$C$54,MATCH('Direct validations'!E505,' Financial Investments (FI)'!$C$43:$C$54,0),1)</f>
        <v>9</v>
      </c>
      <c r="H505" s="516" t="str">
        <f>HLOOKUP(F505,' Financial Investments (FI)'!$B$44:$E$45,2,FALSE)</f>
        <v>G</v>
      </c>
      <c r="I505" s="520">
        <f>INDEX(' Financial Investments (FI)'!$B$43:$F$54,MATCH('Direct validations'!G505,' Financial Investments (FI)'!$B$43:$B$54,0),MATCH('Direct validations'!H505,' Financial Investments (FI)'!$B$45:$F$45,0))</f>
        <v>0</v>
      </c>
      <c r="J505" s="520">
        <f>INDEX(' Financial Investments (FI)'!$H$43:$L$54,MATCH('Direct validations'!G505,' Financial Investments (FI)'!$H$43:$H$54,0),MATCH('Direct validations'!H505,' Financial Investments (FI)'!$H$45:$L$45,0))</f>
        <v>0</v>
      </c>
      <c r="K505" s="528" t="s">
        <v>5</v>
      </c>
      <c r="L505" s="516" t="str">
        <f>'Assets by FV hierarchy class'!$C$60</f>
        <v>Total financial investments</v>
      </c>
      <c r="M505" s="516" t="str">
        <f>'Assets by FV hierarchy class'!$I$50</f>
        <v>Total</v>
      </c>
      <c r="N505" s="516">
        <f>INDEX('Assets by FV hierarchy class'!$B$49:$C$62,MATCH('Direct validations'!L505,'Assets by FV hierarchy class'!$C$49:$C$62,0),1)</f>
        <v>9</v>
      </c>
      <c r="O505" s="516" t="str">
        <f>HLOOKUP(M505,'Assets by FV hierarchy class'!$B$50:$I$51,2,FALSE)</f>
        <v>T</v>
      </c>
      <c r="P505" s="520">
        <f>INDEX('Assets by FV hierarchy class'!$B$49:$I$62,MATCH('Direct validations'!N505,'Assets by FV hierarchy class'!$B$49:$B$62,0),MATCH('Direct validations'!O505,'Assets by FV hierarchy class'!$B$51:$I$51,0))</f>
        <v>0</v>
      </c>
      <c r="Q505" s="520">
        <f>INDEX('Assets by FV hierarchy class'!$K$49:$R$62,MATCH('Direct validations'!N505,'Assets by FV hierarchy class'!$K$49:$K$62,0),MATCH('Direct validations'!O505,'Assets by FV hierarchy class'!$K$51:$R$51,0))</f>
        <v>0</v>
      </c>
      <c r="R505" s="517" t="str">
        <f t="shared" si="171"/>
        <v>Pass</v>
      </c>
      <c r="S505" s="529" t="str">
        <f t="shared" si="172"/>
        <v>Pass</v>
      </c>
      <c r="T505" s="517" t="s">
        <v>16</v>
      </c>
      <c r="U505" s="517">
        <f t="shared" si="173"/>
        <v>0</v>
      </c>
      <c r="V505" s="529">
        <f t="shared" si="173"/>
        <v>0</v>
      </c>
    </row>
    <row r="506" spans="4:22" ht="14.5" x14ac:dyDescent="0.35">
      <c r="D506" s="532" t="s">
        <v>4</v>
      </c>
      <c r="E506" s="516" t="str">
        <f>' Financial Investments (FI)'!$C$67</f>
        <v>Total financial investments</v>
      </c>
      <c r="F506" s="516" t="str">
        <f>' Financial Investments (FI)'!$E$57</f>
        <v>2020 UY</v>
      </c>
      <c r="G506" s="516">
        <f>INDEX(' Financial Investments (FI)'!$B$56:$C$67,MATCH('Direct validations'!E506,' Financial Investments (FI)'!$C$56:$C$67,0),1)</f>
        <v>9</v>
      </c>
      <c r="H506" s="516" t="str">
        <f>HLOOKUP(F506,' Financial Investments (FI)'!$B$57:$E$58,2,FALSE)</f>
        <v>I</v>
      </c>
      <c r="I506" s="520">
        <f>INDEX(' Financial Investments (FI)'!$B$56:$F$67,MATCH('Direct validations'!G506,' Financial Investments (FI)'!$B$56:$B$67,0),MATCH('Direct validations'!H506,' Financial Investments (FI)'!$B$58:$F$58,0))</f>
        <v>0</v>
      </c>
      <c r="J506" s="520">
        <f>INDEX(' Financial Investments (FI)'!$H$56:$L$67,MATCH('Direct validations'!G506,' Financial Investments (FI)'!$H$56:$H$67,0),MATCH('Direct validations'!H506,' Financial Investments (FI)'!$H$58:$L$58,0))</f>
        <v>0</v>
      </c>
      <c r="K506" s="528" t="s">
        <v>5</v>
      </c>
      <c r="L506" s="516" t="str">
        <f>'Assets by FV hierarchy class'!$C$75</f>
        <v>Total financial investments</v>
      </c>
      <c r="M506" s="516" t="str">
        <f>'Assets by FV hierarchy class'!$I$65</f>
        <v>Total</v>
      </c>
      <c r="N506" s="516">
        <f>INDEX('Assets by FV hierarchy class'!$B$64:$C$77,MATCH('Direct validations'!L506,'Assets by FV hierarchy class'!$C$64:$C$77,0),1)</f>
        <v>9</v>
      </c>
      <c r="O506" s="516" t="str">
        <f>HLOOKUP(M506,'Assets by FV hierarchy class'!$B$65:$I$66,2,FALSE)</f>
        <v>Y</v>
      </c>
      <c r="P506" s="520">
        <f>INDEX('Assets by FV hierarchy class'!$B$64:$I$77,MATCH('Direct validations'!N506,'Assets by FV hierarchy class'!$B$64:$B$77,0),MATCH('Direct validations'!O506,'Assets by FV hierarchy class'!$B$66:$I$66,0))</f>
        <v>0</v>
      </c>
      <c r="Q506" s="520">
        <f>INDEX('Assets by FV hierarchy class'!$K$64:$R$77,MATCH('Direct validations'!N506,'Assets by FV hierarchy class'!$K$64:$K$77,0),MATCH('Direct validations'!O506,'Assets by FV hierarchy class'!$K$66:$R$66,0))</f>
        <v>0</v>
      </c>
      <c r="R506" s="517" t="str">
        <f t="shared" si="171"/>
        <v>Pass</v>
      </c>
      <c r="S506" s="529" t="str">
        <f t="shared" si="172"/>
        <v>Pass</v>
      </c>
      <c r="T506" s="517" t="s">
        <v>16</v>
      </c>
      <c r="U506" s="517">
        <f t="shared" si="173"/>
        <v>0</v>
      </c>
      <c r="V506" s="529">
        <f t="shared" si="173"/>
        <v>0</v>
      </c>
    </row>
    <row r="507" spans="4:22" ht="14.5" x14ac:dyDescent="0.35">
      <c r="D507" s="532" t="s">
        <v>4</v>
      </c>
      <c r="E507" s="516" t="str">
        <f>' Financial Investments (FI)'!$C$80</f>
        <v>Total financial investments</v>
      </c>
      <c r="F507" s="516" t="str">
        <f>' Financial Investments (FI)'!$E$70</f>
        <v>2019 UY</v>
      </c>
      <c r="G507" s="516">
        <f>INDEX(' Financial Investments (FI)'!$B$69:$C$80,MATCH('Direct validations'!E507,' Financial Investments (FI)'!$C$69:$C$80,0),1)</f>
        <v>9</v>
      </c>
      <c r="H507" s="516" t="str">
        <f>HLOOKUP(F507,' Financial Investments (FI)'!$B$70:$E$71,2,FALSE)</f>
        <v>K</v>
      </c>
      <c r="I507" s="520">
        <f>INDEX(' Financial Investments (FI)'!$B$69:$F$80,MATCH('Direct validations'!G507,' Financial Investments (FI)'!$B$69:$B$80,0),MATCH('Direct validations'!H507,' Financial Investments (FI)'!$B$71:$F$71,0))</f>
        <v>0</v>
      </c>
      <c r="J507" s="520">
        <f>INDEX(' Financial Investments (FI)'!$H$69:$L$80,MATCH('Direct validations'!G507,' Financial Investments (FI)'!$H$69:$H$80,0),MATCH('Direct validations'!H507,' Financial Investments (FI)'!$H$71:$L$71,0))</f>
        <v>0</v>
      </c>
      <c r="K507" s="528" t="s">
        <v>5</v>
      </c>
      <c r="L507" s="516" t="str">
        <f>'Assets by FV hierarchy class'!$C$90</f>
        <v>Total financial investments</v>
      </c>
      <c r="M507" s="516" t="str">
        <f>'Assets by FV hierarchy class'!$I$80</f>
        <v>Total</v>
      </c>
      <c r="N507" s="516">
        <f>INDEX('Assets by FV hierarchy class'!$B$79:$C$92,MATCH('Direct validations'!L507,'Assets by FV hierarchy class'!$C$79:$C$92,0),1)</f>
        <v>9</v>
      </c>
      <c r="O507" s="516" t="str">
        <f>HLOOKUP(M507,'Assets by FV hierarchy class'!$B$80:$I$81,2,FALSE)</f>
        <v>AD</v>
      </c>
      <c r="P507" s="520">
        <f>INDEX('Assets by FV hierarchy class'!$B$79:$I$92,MATCH('Direct validations'!N507,'Assets by FV hierarchy class'!$B$79:$B$92,0),MATCH('Direct validations'!O507,'Assets by FV hierarchy class'!$B$81:$I$81,0))</f>
        <v>0</v>
      </c>
      <c r="Q507" s="520">
        <f>INDEX('Assets by FV hierarchy class'!$K$79:$R$92,MATCH('Direct validations'!N507,'Assets by FV hierarchy class'!$K$79:$K$92,0),MATCH('Direct validations'!O507,'Assets by FV hierarchy class'!$K$81:$R$81,0))</f>
        <v>0</v>
      </c>
      <c r="R507" s="517" t="str">
        <f t="shared" si="171"/>
        <v>Pass</v>
      </c>
      <c r="S507" s="529" t="str">
        <f t="shared" si="172"/>
        <v>Pass</v>
      </c>
      <c r="T507" s="517" t="s">
        <v>16</v>
      </c>
      <c r="U507" s="517">
        <f t="shared" si="173"/>
        <v>0</v>
      </c>
      <c r="V507" s="529">
        <f t="shared" si="173"/>
        <v>0</v>
      </c>
    </row>
    <row r="508" spans="4:22" ht="14.5" x14ac:dyDescent="0.35">
      <c r="D508" s="532" t="s">
        <v>4</v>
      </c>
      <c r="E508" s="516" t="str">
        <f>' Financial Investments (FI)'!$C$93</f>
        <v>Total financial investments</v>
      </c>
      <c r="F508" s="516" t="str">
        <f>' Financial Investments (FI)'!$E$83</f>
        <v>2018 UY</v>
      </c>
      <c r="G508" s="516">
        <f>INDEX(' Financial Investments (FI)'!$B$82:$C$93,MATCH('Direct validations'!E508,' Financial Investments (FI)'!$C$82:$C$93,0),1)</f>
        <v>9</v>
      </c>
      <c r="H508" s="516" t="str">
        <f>HLOOKUP(F508,' Financial Investments (FI)'!$B$83:$E$84,2,FALSE)</f>
        <v>M</v>
      </c>
      <c r="I508" s="520">
        <f>INDEX(' Financial Investments (FI)'!$B$82:$F$93,MATCH('Direct validations'!G508,' Financial Investments (FI)'!$B$82:$B$93,0),MATCH('Direct validations'!H508,' Financial Investments (FI)'!$B$84:$F$84,0))</f>
        <v>0</v>
      </c>
      <c r="J508" s="520">
        <f>INDEX(' Financial Investments (FI)'!$H$82:$L$93,MATCH('Direct validations'!G508,' Financial Investments (FI)'!$H$82:$H$93,0),MATCH('Direct validations'!H508,' Financial Investments (FI)'!$H$84:$L$84,0))</f>
        <v>0</v>
      </c>
      <c r="K508" s="528" t="s">
        <v>5</v>
      </c>
      <c r="L508" s="516" t="str">
        <f>'Assets by FV hierarchy class'!$C$105</f>
        <v>Total financial investments</v>
      </c>
      <c r="M508" s="516" t="str">
        <f>'Assets by FV hierarchy class'!$I$95</f>
        <v>Total</v>
      </c>
      <c r="N508" s="516">
        <f>INDEX('Assets by FV hierarchy class'!$B$94:$C$107,MATCH('Direct validations'!L508,'Assets by FV hierarchy class'!$C$94:$C$107,0),1)</f>
        <v>9</v>
      </c>
      <c r="O508" s="516" t="str">
        <f>HLOOKUP(M508,'Assets by FV hierarchy class'!$B$95:$I$96,2,FALSE)</f>
        <v>AI</v>
      </c>
      <c r="P508" s="520">
        <f>INDEX('Assets by FV hierarchy class'!$B$94:$I$107,MATCH('Direct validations'!N508,'Assets by FV hierarchy class'!$B$94:$B$107,0),MATCH('Direct validations'!O508,'Assets by FV hierarchy class'!$B$96:$I$96,0))</f>
        <v>0</v>
      </c>
      <c r="Q508" s="520">
        <f>INDEX('Assets by FV hierarchy class'!$K$94:$R$107,MATCH('Direct validations'!N508,'Assets by FV hierarchy class'!$K$94:$K$107,0),MATCH('Direct validations'!O508,'Assets by FV hierarchy class'!$K$96:$R$96,0))</f>
        <v>0</v>
      </c>
      <c r="R508" s="517" t="str">
        <f t="shared" si="171"/>
        <v>Pass</v>
      </c>
      <c r="S508" s="529" t="str">
        <f t="shared" si="172"/>
        <v>Pass</v>
      </c>
      <c r="T508" s="517" t="s">
        <v>16</v>
      </c>
      <c r="U508" s="517">
        <f t="shared" si="173"/>
        <v>0</v>
      </c>
      <c r="V508" s="529">
        <f t="shared" si="173"/>
        <v>0</v>
      </c>
    </row>
    <row r="509" spans="4:22" ht="14.5" x14ac:dyDescent="0.35">
      <c r="D509" s="532" t="s">
        <v>4</v>
      </c>
      <c r="E509" s="516" t="str">
        <f>' Financial Investments (FI)'!$C$106</f>
        <v>Total financial investments</v>
      </c>
      <c r="F509" s="516" t="str">
        <f>' Financial Investments (FI)'!$E$96</f>
        <v>Total</v>
      </c>
      <c r="G509" s="516">
        <f>INDEX(' Financial Investments (FI)'!$B$95:$C$106,MATCH('Direct validations'!E509,' Financial Investments (FI)'!$C$95:$C$106,0),1)</f>
        <v>9</v>
      </c>
      <c r="H509" s="516" t="str">
        <f>HLOOKUP(F509,' Financial Investments (FI)'!$B$96:$E$97,2,FALSE)</f>
        <v>O</v>
      </c>
      <c r="I509" s="520">
        <f>INDEX(' Financial Investments (FI)'!$B$95:$F$106,MATCH('Direct validations'!G509,' Financial Investments (FI)'!$B$95:$B$106,0),MATCH('Direct validations'!H509,' Financial Investments (FI)'!$B$97:$F$97,0))</f>
        <v>0</v>
      </c>
      <c r="J509" s="520">
        <f>INDEX(' Financial Investments (FI)'!$H$95:$L$106,MATCH('Direct validations'!G509,' Financial Investments (FI)'!$H$95:$H$106,0),MATCH('Direct validations'!H509,' Financial Investments (FI)'!$H$97:$L$97,0))</f>
        <v>0</v>
      </c>
      <c r="K509" s="528" t="s">
        <v>5</v>
      </c>
      <c r="L509" s="516" t="str">
        <f>'Assets by FV hierarchy class'!$C$120</f>
        <v>Total financial investments</v>
      </c>
      <c r="M509" s="516" t="str">
        <f>'Assets by FV hierarchy class'!$I$110</f>
        <v>Total</v>
      </c>
      <c r="N509" s="516">
        <f>INDEX('Assets by FV hierarchy class'!$B$109:$C$122,MATCH('Direct validations'!L509,'Assets by FV hierarchy class'!$C$109:$C$122,0),1)</f>
        <v>9</v>
      </c>
      <c r="O509" s="516" t="str">
        <f>HLOOKUP(M509,'Assets by FV hierarchy class'!$B$110:$I$111,2,FALSE)</f>
        <v>AN</v>
      </c>
      <c r="P509" s="520">
        <f>INDEX('Assets by FV hierarchy class'!$B$109:$I$122,MATCH('Direct validations'!N509,'Assets by FV hierarchy class'!$B$109:$B$122,0),MATCH('Direct validations'!O509,'Assets by FV hierarchy class'!$B$111:$I$111,0))</f>
        <v>0</v>
      </c>
      <c r="Q509" s="520">
        <f>INDEX('Assets by FV hierarchy class'!$K$109:$R$122,MATCH('Direct validations'!N509,'Assets by FV hierarchy class'!$K$109:$K$122,0),MATCH('Direct validations'!O509,'Assets by FV hierarchy class'!$K$111:$R$111,0))</f>
        <v>0</v>
      </c>
      <c r="R509" s="517" t="str">
        <f t="shared" si="171"/>
        <v>Pass</v>
      </c>
      <c r="S509" s="529" t="str">
        <f t="shared" si="172"/>
        <v>Pass</v>
      </c>
      <c r="T509" s="517" t="s">
        <v>16</v>
      </c>
      <c r="U509" s="517">
        <f t="shared" si="173"/>
        <v>0</v>
      </c>
      <c r="V509" s="529">
        <f t="shared" si="173"/>
        <v>0</v>
      </c>
    </row>
    <row r="510" spans="4:22" ht="14.5" x14ac:dyDescent="0.35">
      <c r="D510" s="532"/>
      <c r="I510" s="520"/>
      <c r="J510" s="520"/>
      <c r="K510" s="528"/>
      <c r="P510" s="520"/>
      <c r="Q510" s="520"/>
      <c r="R510" s="517"/>
      <c r="S510" s="529"/>
      <c r="T510" s="517"/>
      <c r="U510" s="517"/>
      <c r="V510" s="529"/>
    </row>
    <row r="511" spans="4:22" ht="14.5" x14ac:dyDescent="0.35">
      <c r="D511" s="527" t="s">
        <v>108</v>
      </c>
      <c r="E511" s="517" t="str">
        <f>'Balance Sheet'!$C$10</f>
        <v>Financial investments</v>
      </c>
      <c r="F511" s="517" t="str">
        <f>'Balance Sheet'!$E$37</f>
        <v>2024 UY</v>
      </c>
      <c r="G511" s="519">
        <f>INDEX('Balance Sheet'!$B$6:$L$30,MATCH('Direct validations'!E511,'Balance Sheet'!$C$6:$C$30,0),1)</f>
        <v>1</v>
      </c>
      <c r="H511" s="519" t="str">
        <f>HLOOKUP(F511,'Balance Sheet'!$B$7:$L$8,2,FALSE)</f>
        <v>A</v>
      </c>
      <c r="I511" s="520">
        <f>INDEX('Balance Sheet'!$B$6:$L$30,MATCH('Direct validations'!G511,'Balance Sheet'!$B$6:$B$30,0),MATCH('Direct validations'!H511,'Balance Sheet'!$B$8:$L$8,0))</f>
        <v>0</v>
      </c>
      <c r="J511" s="520">
        <f>INDEX('Balance Sheet'!$B$68:$L$92,MATCH('Direct validations'!G511,'Balance Sheet'!$B$68:$B$92,0),MATCH('Direct validations'!H511,'Balance Sheet'!$B$70:$L$70,0))</f>
        <v>0</v>
      </c>
      <c r="K511" s="528" t="s">
        <v>4</v>
      </c>
      <c r="L511" s="516" t="str">
        <f>' Financial Investments (FI)'!$C$15</f>
        <v>Total financial investments</v>
      </c>
      <c r="M511" s="516" t="str">
        <f>' Financial Investments (FI)'!$E$5</f>
        <v>2024 UY</v>
      </c>
      <c r="N511" s="516">
        <f>INDEX(' Financial Investments (FI)'!$B$4:$E$15,MATCH('Direct validations'!L511,' Financial Investments (FI)'!$C$4:$C$15,0),1)</f>
        <v>9</v>
      </c>
      <c r="O511" s="516" t="str">
        <f>HLOOKUP(M511,' Financial Investments (FI)'!$B$5:$E$6,2,FALSE)</f>
        <v>A</v>
      </c>
      <c r="P511" s="520">
        <f>INDEX(' Financial Investments (FI)'!$B$4:$F$15,MATCH('Direct validations'!N511,' Financial Investments (FI)'!$B$4:$B$15,0),MATCH('Direct validations'!O511,' Financial Investments (FI)'!$B$6:$F$6,0))</f>
        <v>0</v>
      </c>
      <c r="Q511" s="520">
        <f>INDEX(' Financial Investments (FI)'!$H$4:$L$15,MATCH('Direct validations'!N511,' Financial Investments (FI)'!$H$4:$H$15,0),MATCH('Direct validations'!O511,' Financial Investments (FI)'!$H$6:$L$6,0))</f>
        <v>0</v>
      </c>
      <c r="R511" s="517" t="str">
        <f t="shared" ref="R511:R518" si="174">IF($T511="No",IF(I511=P511,"Pass","Fail"),IF(I511+P511=0,"Pass","Fail"))</f>
        <v>Pass</v>
      </c>
      <c r="S511" s="529" t="str">
        <f t="shared" ref="S511:S518" si="175">IF($T511="No",IF(J511=Q511,"Pass","Fail"),IF(J511+Q511=0,"Pass","Fail"))</f>
        <v>Pass</v>
      </c>
      <c r="T511" s="517" t="s">
        <v>16</v>
      </c>
      <c r="U511" s="517">
        <f t="shared" ref="U511:U518" si="176">IF(R511="Pass",0,1)</f>
        <v>0</v>
      </c>
      <c r="V511" s="529">
        <f t="shared" ref="V511:V518" si="177">IF(S511="Pass",0,1)</f>
        <v>0</v>
      </c>
    </row>
    <row r="512" spans="4:22" ht="14.5" x14ac:dyDescent="0.35">
      <c r="D512" s="527" t="s">
        <v>108</v>
      </c>
      <c r="E512" s="517" t="str">
        <f>'Balance Sheet'!$C$10</f>
        <v>Financial investments</v>
      </c>
      <c r="F512" s="517" t="str">
        <f>'Balance Sheet'!$F$37</f>
        <v>2023 UY</v>
      </c>
      <c r="G512" s="519">
        <f>INDEX('Balance Sheet'!$B$6:$L$30,MATCH('Direct validations'!E512,'Balance Sheet'!$C$6:$C$30,0),1)</f>
        <v>1</v>
      </c>
      <c r="H512" s="519" t="str">
        <f>HLOOKUP(F512,'Balance Sheet'!$B$7:$L$8,2,FALSE)</f>
        <v>B</v>
      </c>
      <c r="I512" s="520">
        <f>INDEX('Balance Sheet'!$B$6:$L$30,MATCH('Direct validations'!G512,'Balance Sheet'!$B$6:$B$30,0),MATCH('Direct validations'!H512,'Balance Sheet'!$B$8:$L$8,0))</f>
        <v>0</v>
      </c>
      <c r="J512" s="520">
        <f>INDEX('Balance Sheet'!$B$68:$L$92,MATCH('Direct validations'!G512,'Balance Sheet'!$B$68:$B$92,0),MATCH('Direct validations'!H512,'Balance Sheet'!$B$70:$L$70,0))</f>
        <v>0</v>
      </c>
      <c r="K512" s="528" t="s">
        <v>4</v>
      </c>
      <c r="L512" s="516" t="str">
        <f>' Financial Investments (FI)'!$C$28</f>
        <v>Total financial investments</v>
      </c>
      <c r="M512" s="516" t="str">
        <f>' Financial Investments (FI)'!$E$18</f>
        <v>2023 UY</v>
      </c>
      <c r="N512" s="516">
        <f>INDEX(' Financial Investments (FI)'!$B$17:$E$28,MATCH('Direct validations'!L512,' Financial Investments (FI)'!$C$17:$C$28,0),1)</f>
        <v>9</v>
      </c>
      <c r="O512" s="516" t="str">
        <f>HLOOKUP(M512,' Financial Investments (FI)'!$B$18:$E$19,2,FALSE)</f>
        <v>C</v>
      </c>
      <c r="P512" s="520">
        <f>INDEX(' Financial Investments (FI)'!$B$17:$F$28,MATCH('Direct validations'!N512,' Financial Investments (FI)'!$B$17:$B$28,0),MATCH('Direct validations'!O512,' Financial Investments (FI)'!$B$19:$F$19,0))</f>
        <v>0</v>
      </c>
      <c r="Q512" s="520">
        <f>INDEX(' Financial Investments (FI)'!$H$17:$L$28,MATCH('Direct validations'!N512,' Financial Investments (FI)'!$H$17:$H$28,0),MATCH('Direct validations'!O512,' Financial Investments (FI)'!$H$19:$L$19,0))</f>
        <v>0</v>
      </c>
      <c r="R512" s="517" t="str">
        <f t="shared" si="174"/>
        <v>Pass</v>
      </c>
      <c r="S512" s="529" t="str">
        <f t="shared" si="175"/>
        <v>Pass</v>
      </c>
      <c r="T512" s="517" t="s">
        <v>16</v>
      </c>
      <c r="U512" s="517">
        <f t="shared" si="176"/>
        <v>0</v>
      </c>
      <c r="V512" s="529">
        <f t="shared" si="177"/>
        <v>0</v>
      </c>
    </row>
    <row r="513" spans="4:22" ht="14.5" x14ac:dyDescent="0.35">
      <c r="D513" s="527" t="s">
        <v>108</v>
      </c>
      <c r="E513" s="517" t="str">
        <f>'Balance Sheet'!$C$10</f>
        <v>Financial investments</v>
      </c>
      <c r="F513" s="517" t="str">
        <f>'Balance Sheet'!$G$37</f>
        <v>2022 UY</v>
      </c>
      <c r="G513" s="519">
        <f>INDEX('Balance Sheet'!$B$6:$L$30,MATCH('Direct validations'!E513,'Balance Sheet'!$C$6:$C$30,0),1)</f>
        <v>1</v>
      </c>
      <c r="H513" s="519" t="str">
        <f>HLOOKUP(F513,'Balance Sheet'!$B$7:$L$8,2,FALSE)</f>
        <v>C</v>
      </c>
      <c r="I513" s="520">
        <f>INDEX('Balance Sheet'!$B$6:$L$30,MATCH('Direct validations'!G513,'Balance Sheet'!$B$6:$B$30,0),MATCH('Direct validations'!H513,'Balance Sheet'!$B$8:$L$8,0))</f>
        <v>0</v>
      </c>
      <c r="J513" s="520">
        <f>INDEX('Balance Sheet'!$B$68:$L$92,MATCH('Direct validations'!G513,'Balance Sheet'!$B$68:$B$92,0),MATCH('Direct validations'!H513,'Balance Sheet'!$B$70:$L$70,0))</f>
        <v>0</v>
      </c>
      <c r="K513" s="528" t="s">
        <v>4</v>
      </c>
      <c r="L513" s="516" t="str">
        <f>' Financial Investments (FI)'!$C$41</f>
        <v>Total financial investments</v>
      </c>
      <c r="M513" s="516" t="str">
        <f>' Financial Investments (FI)'!$E$31</f>
        <v>2022 UY</v>
      </c>
      <c r="N513" s="516">
        <f>INDEX(' Financial Investments (FI)'!$B$30:$E$41,MATCH('Direct validations'!L513,' Financial Investments (FI)'!$C$30:$C$41,0),1)</f>
        <v>9</v>
      </c>
      <c r="O513" s="516" t="str">
        <f>HLOOKUP(M513,' Financial Investments (FI)'!$B$31:$E$32,2,FALSE)</f>
        <v>E</v>
      </c>
      <c r="P513" s="520">
        <f>INDEX(' Financial Investments (FI)'!$B$30:$F$41,MATCH('Direct validations'!N513,' Financial Investments (FI)'!$B$30:$B$41,0),MATCH('Direct validations'!O513,' Financial Investments (FI)'!$B$32:$F$32,0))</f>
        <v>0</v>
      </c>
      <c r="Q513" s="520">
        <f>INDEX(' Financial Investments (FI)'!$H$30:$L$41,MATCH('Direct validations'!N513,' Financial Investments (FI)'!$H$30:$H$41,0),MATCH('Direct validations'!O513,' Financial Investments (FI)'!$H$32:$L$32,0))</f>
        <v>0</v>
      </c>
      <c r="R513" s="517" t="str">
        <f t="shared" si="174"/>
        <v>Pass</v>
      </c>
      <c r="S513" s="529" t="str">
        <f t="shared" si="175"/>
        <v>Pass</v>
      </c>
      <c r="T513" s="517" t="s">
        <v>16</v>
      </c>
      <c r="U513" s="517">
        <f t="shared" si="176"/>
        <v>0</v>
      </c>
      <c r="V513" s="529">
        <f t="shared" si="177"/>
        <v>0</v>
      </c>
    </row>
    <row r="514" spans="4:22" ht="14.5" x14ac:dyDescent="0.35">
      <c r="D514" s="527" t="s">
        <v>108</v>
      </c>
      <c r="E514" s="517" t="str">
        <f>'Balance Sheet'!$C$10</f>
        <v>Financial investments</v>
      </c>
      <c r="F514" s="517" t="str">
        <f>'Balance Sheet'!$H$37</f>
        <v>2021 UY</v>
      </c>
      <c r="G514" s="519">
        <f>INDEX('Balance Sheet'!$B$6:$L$30,MATCH('Direct validations'!E514,'Balance Sheet'!$C$6:$C$30,0),1)</f>
        <v>1</v>
      </c>
      <c r="H514" s="519" t="str">
        <f>HLOOKUP(F514,'Balance Sheet'!$B$7:$L$8,2,FALSE)</f>
        <v>D</v>
      </c>
      <c r="I514" s="520">
        <f>INDEX('Balance Sheet'!$B$6:$L$30,MATCH('Direct validations'!G514,'Balance Sheet'!$B$6:$B$30,0),MATCH('Direct validations'!H514,'Balance Sheet'!$B$8:$L$8,0))</f>
        <v>0</v>
      </c>
      <c r="J514" s="520">
        <f>INDEX('Balance Sheet'!$B$68:$L$92,MATCH('Direct validations'!G514,'Balance Sheet'!$B$68:$B$92,0),MATCH('Direct validations'!H514,'Balance Sheet'!$B$70:$L$70,0))</f>
        <v>0</v>
      </c>
      <c r="K514" s="528" t="s">
        <v>4</v>
      </c>
      <c r="L514" s="516" t="str">
        <f>' Financial Investments (FI)'!$C$54</f>
        <v>Total financial investments</v>
      </c>
      <c r="M514" s="516" t="str">
        <f>' Financial Investments (FI)'!$E$44</f>
        <v>2021 UY</v>
      </c>
      <c r="N514" s="516">
        <f>INDEX(' Financial Investments (FI)'!$B$43:$E$54,MATCH('Direct validations'!L514,' Financial Investments (FI)'!$C$43:$C$54,0),1)</f>
        <v>9</v>
      </c>
      <c r="O514" s="516" t="str">
        <f>HLOOKUP(M514,' Financial Investments (FI)'!$B$44:$E$45,2,FALSE)</f>
        <v>G</v>
      </c>
      <c r="P514" s="520">
        <f>INDEX(' Financial Investments (FI)'!$B$43:$F$54,MATCH('Direct validations'!N514,' Financial Investments (FI)'!$B$43:$B$54,0),MATCH('Direct validations'!O514,' Financial Investments (FI)'!$B$45:$F$45,0))</f>
        <v>0</v>
      </c>
      <c r="Q514" s="520">
        <f>INDEX(' Financial Investments (FI)'!$H$43:$L$54,MATCH('Direct validations'!N514,' Financial Investments (FI)'!$H$43:$H$54,0),MATCH('Direct validations'!O514,' Financial Investments (FI)'!$H$45:$L$45,0))</f>
        <v>0</v>
      </c>
      <c r="R514" s="517" t="str">
        <f t="shared" si="174"/>
        <v>Pass</v>
      </c>
      <c r="S514" s="529" t="str">
        <f t="shared" si="175"/>
        <v>Pass</v>
      </c>
      <c r="T514" s="517" t="s">
        <v>16</v>
      </c>
      <c r="U514" s="517">
        <f t="shared" si="176"/>
        <v>0</v>
      </c>
      <c r="V514" s="529">
        <f t="shared" si="177"/>
        <v>0</v>
      </c>
    </row>
    <row r="515" spans="4:22" ht="14.5" x14ac:dyDescent="0.35">
      <c r="D515" s="527" t="s">
        <v>108</v>
      </c>
      <c r="E515" s="517" t="str">
        <f>'Balance Sheet'!$C$10</f>
        <v>Financial investments</v>
      </c>
      <c r="F515" s="517" t="str">
        <f>'Balance Sheet'!$I$37</f>
        <v>2020 UY</v>
      </c>
      <c r="G515" s="519">
        <f>INDEX('Balance Sheet'!$B$6:$L$30,MATCH('Direct validations'!E515,'Balance Sheet'!$C$6:$C$30,0),1)</f>
        <v>1</v>
      </c>
      <c r="H515" s="519" t="str">
        <f>HLOOKUP(F515,'Balance Sheet'!$B$7:$L$8,2,FALSE)</f>
        <v>E</v>
      </c>
      <c r="I515" s="520">
        <f>INDEX('Balance Sheet'!$B$6:$L$30,MATCH('Direct validations'!G515,'Balance Sheet'!$B$6:$B$30,0),MATCH('Direct validations'!H515,'Balance Sheet'!$B$8:$L$8,0))</f>
        <v>0</v>
      </c>
      <c r="J515" s="520">
        <f>INDEX('Balance Sheet'!$B$68:$L$92,MATCH('Direct validations'!G515,'Balance Sheet'!$B$68:$B$92,0),MATCH('Direct validations'!H515,'Balance Sheet'!$B$70:$L$70,0))</f>
        <v>0</v>
      </c>
      <c r="K515" s="528" t="s">
        <v>4</v>
      </c>
      <c r="L515" s="516" t="str">
        <f>' Financial Investments (FI)'!$C$67</f>
        <v>Total financial investments</v>
      </c>
      <c r="M515" s="516" t="str">
        <f>' Financial Investments (FI)'!$E$57</f>
        <v>2020 UY</v>
      </c>
      <c r="N515" s="516">
        <f>INDEX(' Financial Investments (FI)'!$B$56:$E$67,MATCH('Direct validations'!L515,' Financial Investments (FI)'!$C$56:$C$67,0),1)</f>
        <v>9</v>
      </c>
      <c r="O515" s="516" t="str">
        <f>HLOOKUP(M515,' Financial Investments (FI)'!$B$57:$E$58,2,FALSE)</f>
        <v>I</v>
      </c>
      <c r="P515" s="520">
        <f>INDEX(' Financial Investments (FI)'!$B$56:$F$67,MATCH('Direct validations'!N515,' Financial Investments (FI)'!$B$56:$B$67,0),MATCH('Direct validations'!O515,' Financial Investments (FI)'!$B$58:$F$58,0))</f>
        <v>0</v>
      </c>
      <c r="Q515" s="520">
        <f>INDEX(' Financial Investments (FI)'!$H$56:$L$67,MATCH('Direct validations'!N515,' Financial Investments (FI)'!$H$56:$H$67,0),MATCH('Direct validations'!O515,' Financial Investments (FI)'!$H$58:$L$58,0))</f>
        <v>0</v>
      </c>
      <c r="R515" s="517" t="str">
        <f t="shared" si="174"/>
        <v>Pass</v>
      </c>
      <c r="S515" s="529" t="str">
        <f t="shared" si="175"/>
        <v>Pass</v>
      </c>
      <c r="T515" s="517" t="s">
        <v>16</v>
      </c>
      <c r="U515" s="517">
        <f t="shared" si="176"/>
        <v>0</v>
      </c>
      <c r="V515" s="529">
        <f t="shared" si="177"/>
        <v>0</v>
      </c>
    </row>
    <row r="516" spans="4:22" ht="14.5" x14ac:dyDescent="0.35">
      <c r="D516" s="527" t="s">
        <v>108</v>
      </c>
      <c r="E516" s="517" t="str">
        <f>'Balance Sheet'!$C$10</f>
        <v>Financial investments</v>
      </c>
      <c r="F516" s="517" t="str">
        <f>'Balance Sheet'!$J$37</f>
        <v>2019 UY</v>
      </c>
      <c r="G516" s="519">
        <f>INDEX('Balance Sheet'!$B$6:$L$30,MATCH('Direct validations'!E516,'Balance Sheet'!$C$6:$C$30,0),1)</f>
        <v>1</v>
      </c>
      <c r="H516" s="519" t="str">
        <f>HLOOKUP(F516,'Balance Sheet'!$B$7:$L$8,2,FALSE)</f>
        <v>F</v>
      </c>
      <c r="I516" s="520">
        <f>INDEX('Balance Sheet'!$B$6:$L$30,MATCH('Direct validations'!G516,'Balance Sheet'!$B$6:$B$30,0),MATCH('Direct validations'!H516,'Balance Sheet'!$B$8:$L$8,0))</f>
        <v>0</v>
      </c>
      <c r="J516" s="520">
        <f>INDEX('Balance Sheet'!$B$68:$L$92,MATCH('Direct validations'!G516,'Balance Sheet'!$B$68:$B$92,0),MATCH('Direct validations'!H516,'Balance Sheet'!$B$70:$L$70,0))</f>
        <v>0</v>
      </c>
      <c r="K516" s="528" t="s">
        <v>4</v>
      </c>
      <c r="L516" s="516" t="str">
        <f>' Financial Investments (FI)'!$C$80</f>
        <v>Total financial investments</v>
      </c>
      <c r="M516" s="516" t="str">
        <f>' Financial Investments (FI)'!$E$70</f>
        <v>2019 UY</v>
      </c>
      <c r="N516" s="516">
        <f>INDEX(' Financial Investments (FI)'!$B$69:$E$80,MATCH('Direct validations'!L516,' Financial Investments (FI)'!$C$69:$C$80,0),1)</f>
        <v>9</v>
      </c>
      <c r="O516" s="516" t="str">
        <f>HLOOKUP(M516,' Financial Investments (FI)'!$B$70:$E$71,2,FALSE)</f>
        <v>K</v>
      </c>
      <c r="P516" s="520">
        <f>INDEX(' Financial Investments (FI)'!$B$69:$F$80,MATCH('Direct validations'!N516,' Financial Investments (FI)'!$B$69:$B$80,0),MATCH('Direct validations'!O516,' Financial Investments (FI)'!$B$71:$F$71,0))</f>
        <v>0</v>
      </c>
      <c r="Q516" s="520">
        <f>INDEX(' Financial Investments (FI)'!$H$69:$L$80,MATCH('Direct validations'!N516,' Financial Investments (FI)'!$H$69:$H$80,0),MATCH('Direct validations'!O516,' Financial Investments (FI)'!$H$71:$L$71,0))</f>
        <v>0</v>
      </c>
      <c r="R516" s="517" t="str">
        <f t="shared" si="174"/>
        <v>Pass</v>
      </c>
      <c r="S516" s="529" t="str">
        <f t="shared" si="175"/>
        <v>Pass</v>
      </c>
      <c r="T516" s="517" t="s">
        <v>16</v>
      </c>
      <c r="U516" s="517">
        <f t="shared" si="176"/>
        <v>0</v>
      </c>
      <c r="V516" s="529">
        <f t="shared" si="177"/>
        <v>0</v>
      </c>
    </row>
    <row r="517" spans="4:22" ht="14.5" x14ac:dyDescent="0.35">
      <c r="D517" s="527" t="s">
        <v>108</v>
      </c>
      <c r="E517" s="517" t="str">
        <f>'Balance Sheet'!$C$10</f>
        <v>Financial investments</v>
      </c>
      <c r="F517" s="517" t="str">
        <f>'Balance Sheet'!$K$37</f>
        <v>2018 UY</v>
      </c>
      <c r="G517" s="519">
        <f>INDEX('Balance Sheet'!$B$6:$L$30,MATCH('Direct validations'!E517,'Balance Sheet'!$C$6:$C$30,0),1)</f>
        <v>1</v>
      </c>
      <c r="H517" s="519" t="str">
        <f>HLOOKUP(F517,'Balance Sheet'!$B$7:$L$8,2,FALSE)</f>
        <v>G</v>
      </c>
      <c r="I517" s="520">
        <f>INDEX('Balance Sheet'!$B$6:$L$30,MATCH('Direct validations'!G517,'Balance Sheet'!$B$6:$B$30,0),MATCH('Direct validations'!H517,'Balance Sheet'!$B$8:$L$8,0))</f>
        <v>0</v>
      </c>
      <c r="J517" s="520">
        <f>INDEX('Balance Sheet'!$B$68:$L$92,MATCH('Direct validations'!G517,'Balance Sheet'!$B$68:$B$92,0),MATCH('Direct validations'!H517,'Balance Sheet'!$B$70:$L$70,0))</f>
        <v>0</v>
      </c>
      <c r="K517" s="528" t="s">
        <v>4</v>
      </c>
      <c r="L517" s="516" t="str">
        <f>' Financial Investments (FI)'!$C$93</f>
        <v>Total financial investments</v>
      </c>
      <c r="M517" s="516" t="str">
        <f>' Financial Investments (FI)'!$E$83</f>
        <v>2018 UY</v>
      </c>
      <c r="N517" s="516">
        <f>INDEX(' Financial Investments (FI)'!$B$82:$E$93,MATCH('Direct validations'!L517,' Financial Investments (FI)'!$C$82:$C$93,0),1)</f>
        <v>9</v>
      </c>
      <c r="O517" s="516" t="str">
        <f>HLOOKUP(M517,' Financial Investments (FI)'!$B$83:$E$84,2,FALSE)</f>
        <v>M</v>
      </c>
      <c r="P517" s="520">
        <f>INDEX(' Financial Investments (FI)'!$B$82:$F$93,MATCH('Direct validations'!N517,' Financial Investments (FI)'!$B$82:$B$93,0),MATCH('Direct validations'!O517,' Financial Investments (FI)'!$B$84:$F$84,0))</f>
        <v>0</v>
      </c>
      <c r="Q517" s="520">
        <f>INDEX(' Financial Investments (FI)'!$H$82:$L$93,MATCH('Direct validations'!N517,' Financial Investments (FI)'!$H$82:$H$93,0),MATCH('Direct validations'!O517,' Financial Investments (FI)'!$H$84:$L$84,0))</f>
        <v>0</v>
      </c>
      <c r="R517" s="517" t="str">
        <f t="shared" si="174"/>
        <v>Pass</v>
      </c>
      <c r="S517" s="529" t="str">
        <f t="shared" si="175"/>
        <v>Pass</v>
      </c>
      <c r="T517" s="517" t="s">
        <v>16</v>
      </c>
      <c r="U517" s="517">
        <f t="shared" si="176"/>
        <v>0</v>
      </c>
      <c r="V517" s="529">
        <f t="shared" si="177"/>
        <v>0</v>
      </c>
    </row>
    <row r="518" spans="4:22" ht="14.5" x14ac:dyDescent="0.35">
      <c r="D518" s="527" t="s">
        <v>108</v>
      </c>
      <c r="E518" s="517" t="str">
        <f>'Balance Sheet'!$C$10</f>
        <v>Financial investments</v>
      </c>
      <c r="F518" s="517" t="str">
        <f>'Balance Sheet'!$L$37</f>
        <v>Total</v>
      </c>
      <c r="G518" s="519">
        <f>INDEX('Balance Sheet'!$B$6:$L$30,MATCH('Direct validations'!E518,'Balance Sheet'!$C$6:$C$30,0),1)</f>
        <v>1</v>
      </c>
      <c r="H518" s="519" t="str">
        <f>HLOOKUP(F518,'Balance Sheet'!$B$7:$L$8,2,FALSE)</f>
        <v>H</v>
      </c>
      <c r="I518" s="520">
        <f>INDEX('Balance Sheet'!$B$6:$L$30,MATCH('Direct validations'!G518,'Balance Sheet'!$B$6:$B$30,0),MATCH('Direct validations'!H518,'Balance Sheet'!$B$8:$L$8,0))</f>
        <v>0</v>
      </c>
      <c r="J518" s="520">
        <f>INDEX('Balance Sheet'!$B$68:$L$92,MATCH('Direct validations'!G518,'Balance Sheet'!$B$68:$B$92,0),MATCH('Direct validations'!H518,'Balance Sheet'!$B$70:$L$70,0))</f>
        <v>0</v>
      </c>
      <c r="K518" s="528" t="s">
        <v>4</v>
      </c>
      <c r="L518" s="516" t="str">
        <f>' Financial Investments (FI)'!$C$106</f>
        <v>Total financial investments</v>
      </c>
      <c r="M518" s="516" t="str">
        <f>' Financial Investments (FI)'!$E$96</f>
        <v>Total</v>
      </c>
      <c r="N518" s="516">
        <f>INDEX(' Financial Investments (FI)'!$B$95:$E$106,MATCH('Direct validations'!L518,' Financial Investments (FI)'!$C$95:$C$106,0),1)</f>
        <v>9</v>
      </c>
      <c r="O518" s="516" t="str">
        <f>HLOOKUP(M518,' Financial Investments (FI)'!$B$96:$E$97,2,FALSE)</f>
        <v>O</v>
      </c>
      <c r="P518" s="520">
        <f>INDEX(' Financial Investments (FI)'!$B$95:$F$106,MATCH('Direct validations'!N518,' Financial Investments (FI)'!$B$95:$B$106,0),MATCH('Direct validations'!O518,' Financial Investments (FI)'!$B$97:$F$97,0))</f>
        <v>0</v>
      </c>
      <c r="Q518" s="520">
        <f>INDEX(' Financial Investments (FI)'!$H$95:$L$106,MATCH('Direct validations'!N518,' Financial Investments (FI)'!$H$95:$H$106,0),MATCH('Direct validations'!O518,' Financial Investments (FI)'!$H$97:$L$97,0))</f>
        <v>0</v>
      </c>
      <c r="R518" s="517" t="str">
        <f t="shared" si="174"/>
        <v>Pass</v>
      </c>
      <c r="S518" s="529" t="str">
        <f t="shared" si="175"/>
        <v>Pass</v>
      </c>
      <c r="T518" s="517" t="s">
        <v>16</v>
      </c>
      <c r="U518" s="517">
        <f t="shared" si="176"/>
        <v>0</v>
      </c>
      <c r="V518" s="529">
        <f t="shared" si="177"/>
        <v>0</v>
      </c>
    </row>
    <row r="519" spans="4:22" ht="14.5" x14ac:dyDescent="0.35">
      <c r="D519" s="532"/>
      <c r="I519" s="520"/>
      <c r="J519" s="520"/>
      <c r="K519" s="528"/>
      <c r="P519" s="520"/>
      <c r="Q519" s="520"/>
      <c r="R519" s="517"/>
      <c r="S519" s="529"/>
      <c r="T519" s="517"/>
      <c r="U519" s="517"/>
      <c r="V519" s="529"/>
    </row>
    <row r="520" spans="4:22" ht="14.5" x14ac:dyDescent="0.35">
      <c r="D520" s="532"/>
      <c r="I520" s="520"/>
      <c r="J520" s="520"/>
      <c r="K520" s="528"/>
      <c r="P520" s="520"/>
      <c r="Q520" s="520"/>
      <c r="R520" s="517"/>
      <c r="S520" s="529"/>
      <c r="T520" s="517"/>
      <c r="U520" s="517"/>
      <c r="V520" s="529"/>
    </row>
    <row r="521" spans="4:22" ht="14.5" x14ac:dyDescent="0.35">
      <c r="D521" s="532"/>
      <c r="I521" s="520"/>
      <c r="J521" s="520"/>
      <c r="K521" s="528"/>
      <c r="P521" s="520"/>
      <c r="Q521" s="520"/>
      <c r="R521" s="517"/>
      <c r="S521" s="529"/>
      <c r="T521" s="517"/>
      <c r="U521" s="517"/>
      <c r="V521" s="529"/>
    </row>
    <row r="522" spans="4:22" ht="14.5" thickBot="1" x14ac:dyDescent="0.35">
      <c r="D522" s="533"/>
      <c r="E522" s="534"/>
      <c r="F522" s="534"/>
      <c r="G522" s="534"/>
      <c r="H522" s="534"/>
      <c r="I522" s="534"/>
      <c r="J522" s="534"/>
      <c r="K522" s="534"/>
      <c r="L522" s="534"/>
      <c r="M522" s="534"/>
      <c r="N522" s="534"/>
      <c r="O522" s="534"/>
      <c r="P522" s="534"/>
      <c r="Q522" s="534"/>
      <c r="R522" s="534"/>
      <c r="S522" s="535"/>
      <c r="T522" s="534"/>
      <c r="U522" s="534"/>
      <c r="V522" s="535"/>
    </row>
  </sheetData>
  <sheetProtection algorithmName="SHA-512" hashValue="eSqiSKcaiM+koJbOAW8Nc6dimZ/LSVLcAcvp60KQZZuPwMu6sHhODjZgcnsVz3HgoasKoXixxagjr/DX1/vkRA==" saltValue="3JFbkoiBq1aI26gcsMGAlA==" spinCount="100000" sheet="1" objects="1" scenarios="1" formatColumns="0"/>
  <mergeCells count="1">
    <mergeCell ref="B1:E3"/>
  </mergeCells>
  <conditionalFormatting sqref="I7:J446">
    <cfRule type="expression" dxfId="83" priority="411">
      <formula>R7="Fail"</formula>
    </cfRule>
    <cfRule type="expression" dxfId="82" priority="410">
      <formula>R7="pass"</formula>
    </cfRule>
  </conditionalFormatting>
  <conditionalFormatting sqref="I448:J455">
    <cfRule type="expression" dxfId="81" priority="80">
      <formula>R448="Fail"</formula>
    </cfRule>
    <cfRule type="expression" dxfId="80" priority="79">
      <formula>R448="pass"</formula>
    </cfRule>
  </conditionalFormatting>
  <conditionalFormatting sqref="I457:J464">
    <cfRule type="expression" dxfId="79" priority="72">
      <formula>R457="Fail"</formula>
    </cfRule>
    <cfRule type="expression" dxfId="78" priority="71">
      <formula>R457="pass"</formula>
    </cfRule>
  </conditionalFormatting>
  <conditionalFormatting sqref="I466:J473">
    <cfRule type="expression" dxfId="77" priority="64">
      <formula>R466="Fail"</formula>
    </cfRule>
    <cfRule type="expression" dxfId="76" priority="63">
      <formula>R466="pass"</formula>
    </cfRule>
  </conditionalFormatting>
  <conditionalFormatting sqref="I475:J482">
    <cfRule type="expression" dxfId="75" priority="56">
      <formula>R475="Fail"</formula>
    </cfRule>
    <cfRule type="expression" dxfId="74" priority="55">
      <formula>R475="pass"</formula>
    </cfRule>
  </conditionalFormatting>
  <conditionalFormatting sqref="I484:J491">
    <cfRule type="expression" dxfId="73" priority="48">
      <formula>R484="Fail"</formula>
    </cfRule>
    <cfRule type="expression" dxfId="72" priority="47">
      <formula>R484="pass"</formula>
    </cfRule>
  </conditionalFormatting>
  <conditionalFormatting sqref="I493:J500">
    <cfRule type="expression" dxfId="71" priority="39">
      <formula>R493="pass"</formula>
    </cfRule>
    <cfRule type="expression" dxfId="70" priority="40">
      <formula>R493="Fail"</formula>
    </cfRule>
  </conditionalFormatting>
  <conditionalFormatting sqref="I502:J521">
    <cfRule type="expression" dxfId="69" priority="5">
      <formula>R502="pass"</formula>
    </cfRule>
    <cfRule type="expression" dxfId="68" priority="6">
      <formula>R502="Fail"</formula>
    </cfRule>
  </conditionalFormatting>
  <conditionalFormatting sqref="P7:Q446">
    <cfRule type="expression" dxfId="67" priority="19">
      <formula>R7="Pass"</formula>
    </cfRule>
    <cfRule type="expression" dxfId="66" priority="20">
      <formula>R7="Fail"</formula>
    </cfRule>
  </conditionalFormatting>
  <conditionalFormatting sqref="P448:Q455">
    <cfRule type="expression" dxfId="65" priority="76">
      <formula>R448="Fail"</formula>
    </cfRule>
    <cfRule type="expression" dxfId="64" priority="75">
      <formula>R448="Pass"</formula>
    </cfRule>
  </conditionalFormatting>
  <conditionalFormatting sqref="P457:Q464">
    <cfRule type="expression" dxfId="63" priority="68">
      <formula>R457="Fail"</formula>
    </cfRule>
    <cfRule type="expression" dxfId="62" priority="67">
      <formula>R457="Pass"</formula>
    </cfRule>
  </conditionalFormatting>
  <conditionalFormatting sqref="P466:Q473">
    <cfRule type="expression" dxfId="61" priority="60">
      <formula>R466="Fail"</formula>
    </cfRule>
    <cfRule type="expression" dxfId="60" priority="59">
      <formula>R466="Pass"</formula>
    </cfRule>
  </conditionalFormatting>
  <conditionalFormatting sqref="P475:Q482">
    <cfRule type="expression" dxfId="59" priority="52">
      <formula>R475="Fail"</formula>
    </cfRule>
    <cfRule type="expression" dxfId="58" priority="51">
      <formula>R475="Pass"</formula>
    </cfRule>
  </conditionalFormatting>
  <conditionalFormatting sqref="P484:Q491">
    <cfRule type="expression" dxfId="57" priority="44">
      <formula>R484="Fail"</formula>
    </cfRule>
    <cfRule type="expression" dxfId="56" priority="43">
      <formula>R484="Pass"</formula>
    </cfRule>
  </conditionalFormatting>
  <conditionalFormatting sqref="P493:Q500">
    <cfRule type="expression" dxfId="55" priority="36">
      <formula>R493="Fail"</formula>
    </cfRule>
    <cfRule type="expression" dxfId="54" priority="35">
      <formula>R493="Pass"</formula>
    </cfRule>
  </conditionalFormatting>
  <conditionalFormatting sqref="P502:Q521">
    <cfRule type="expression" dxfId="53" priority="2">
      <formula>R502="Fail"</formula>
    </cfRule>
    <cfRule type="expression" dxfId="52" priority="1">
      <formula>R502="Pass"</formula>
    </cfRule>
  </conditionalFormatting>
  <conditionalFormatting sqref="R7:S14">
    <cfRule type="cellIs" dxfId="51" priority="18" operator="equal">
      <formula>"Pass"</formula>
    </cfRule>
    <cfRule type="cellIs" dxfId="50" priority="17" operator="equal">
      <formula>"Fail"</formula>
    </cfRule>
  </conditionalFormatting>
  <conditionalFormatting sqref="R16:S23">
    <cfRule type="cellIs" dxfId="49" priority="16" operator="equal">
      <formula>"Pass"</formula>
    </cfRule>
    <cfRule type="cellIs" dxfId="48" priority="15" operator="equal">
      <formula>"Fail"</formula>
    </cfRule>
  </conditionalFormatting>
  <conditionalFormatting sqref="R25:S32">
    <cfRule type="cellIs" dxfId="47" priority="14" operator="equal">
      <formula>"Pass"</formula>
    </cfRule>
    <cfRule type="cellIs" dxfId="46" priority="13" operator="equal">
      <formula>"Fail"</formula>
    </cfRule>
  </conditionalFormatting>
  <conditionalFormatting sqref="R34:S41">
    <cfRule type="cellIs" dxfId="45" priority="12" operator="equal">
      <formula>"Pass"</formula>
    </cfRule>
    <cfRule type="cellIs" dxfId="44" priority="11" operator="equal">
      <formula>"Fail"</formula>
    </cfRule>
  </conditionalFormatting>
  <conditionalFormatting sqref="R43:S50 R52:S59 R61:S68 R70:S77 R106:S113 R115:S122 R124:S131 R133:S140 R142:S149 R151:S158 R160:S167 R169:S176 R178:S185 R187:S194 R196:S203 R205:S212 R214:S221 R223:S230 R232:S239 R241:S248 R250:S257 R259:S266 R268:S275 R277:S284 R286:S293 R295:S302 R304:S311 R313:S320 R322:S329 R331:S338 R340:S347 R349:S356 R358:S365 R367:S374 R376:S383 R385:S392 R394:S401 R403:S410 R412:S419 R421:S428 R430:S437 R439:S446 R448:S455 R457:S464 R466:S473 R475:S482 R484:S491 R493:S500 R502:S521">
    <cfRule type="cellIs" dxfId="43" priority="10" operator="equal">
      <formula>"Pass"</formula>
    </cfRule>
    <cfRule type="cellIs" dxfId="42" priority="9" operator="equal">
      <formula>"Fail"</formula>
    </cfRule>
  </conditionalFormatting>
  <conditionalFormatting sqref="R79:S86 R88:S104">
    <cfRule type="cellIs" dxfId="41" priority="8" operator="equal">
      <formula>"Pass"</formula>
    </cfRule>
    <cfRule type="cellIs" dxfId="40" priority="7" operator="equal">
      <formula>"Fail"</formula>
    </cfRule>
  </conditionalFormatting>
  <dataValidations count="1">
    <dataValidation type="list" allowBlank="1" showInputMessage="1" showErrorMessage="1" sqref="T7:T14 T394:T428 T25:T32 T34:T41 T43:T50 T52:T59 T61:T68 T70:T77 T88:T104 T79:T86 T133:T140 T142:T149 T151:T158 T160:T167 T169:T176 T124:T131 T205:T212 T214:T221 T223:T230 T232:T239 T241:T248 T196:T203 T268:T275 T277:T284 T286:T293 T295:T302 T304:T311 T313:T320 T322:T329 T331:T338 T340:T347 T349:T356 T358:T365 T367:T374 T376:T383 T385:T392 T16:T23 T430:T437 T439:T446 T448:T455 T457:T464 T466:T473 T475:T482 T484:T491 T493:T500 T106:T122 T178:T185 T187:T194 T250:T257 T259:T266 T502:T521" xr:uid="{1F18CE76-3919-4143-9A29-A9CEE90BFBBB}">
      <formula1>"Yes, No"</formula1>
    </dataValidation>
  </dataValidations>
  <hyperlinks>
    <hyperlink ref="D7" location="'Statement of profit and loss'!A1" display="Statement of profit and loss - Technical account" xr:uid="{3901AE67-4DD8-402A-8245-E295E7033C9B}"/>
    <hyperlink ref="D8:D14" location="'Statement of profit and loss'!A1" display="Statement of profit and loss - Technical account" xr:uid="{790A854F-7027-42A0-9F27-4EDF7BA3C8BF}"/>
    <hyperlink ref="D16" location="'Statement of profit and loss'!A1" display="Statement of profit and loss - Technical account" xr:uid="{A5A28997-73B4-4289-99E2-51BCF7A754C9}"/>
    <hyperlink ref="D17:D23" location="'Statement of profit and loss'!A1" display="Statement of profit and loss - Technical account" xr:uid="{44EC0D36-8272-425A-AE9C-D073F0CC4678}"/>
    <hyperlink ref="D25" location="'Statement of profit and loss'!A1" display="Statement of profit and loss - Non-Technical account" xr:uid="{545E364D-2023-4D99-8518-98CB23E00D57}"/>
    <hyperlink ref="D26:D32" location="'Statement of profit and loss'!A1" display="Statement of profit and loss - Non-Technical account" xr:uid="{3B06DF96-E06E-4BE3-B3CF-F21E56E3E4C4}"/>
    <hyperlink ref="D34" location="'Statement of profit and loss'!A1" display="Statement of profit and loss - Non-Technical account" xr:uid="{FF02BB0E-1228-47E9-951C-553572A61265}"/>
    <hyperlink ref="D35:D41" location="'Statement of profit and loss'!A1" display="Statement of profit and loss - Non-Technical account" xr:uid="{B50B8A2B-3978-4DC6-AFD9-E3355106FCFF}"/>
    <hyperlink ref="D43" location="'Balance Sheet'!A1" display="Balance Sheet - Liabilities" xr:uid="{BCE6CE9A-5933-4CC4-B3D8-C2CB15ED85C7}"/>
    <hyperlink ref="D44:D50" location="'Balance Sheet'!A1" display="Balance Sheet - Liabilities" xr:uid="{EE55C34F-A5C0-4CAB-ABBE-233D45E3CC74}"/>
    <hyperlink ref="D52" location="'Balance Sheet'!A1" display="Balance Sheet - Assets" xr:uid="{6A424F8B-C6F2-4562-88B5-756030A21802}"/>
    <hyperlink ref="D53:D59" location="'Balance Sheet'!A1" display="Balance Sheet - Assets" xr:uid="{E4385EC6-CE4C-4910-98B3-07282B680B43}"/>
    <hyperlink ref="D61" location="'Balance Sheet'!A1" display="Balance Sheet - Assets" xr:uid="{F65ECC52-5EA9-49B1-A7AA-84C60FA856F2}"/>
    <hyperlink ref="D62:D68" location="'Balance Sheet'!A1" display="Balance Sheet - Assets" xr:uid="{26989C4D-B7C0-4E62-9DE6-DBFBFA4D803C}"/>
    <hyperlink ref="D70" location="'Balance Sheet'!A1" display="Balance Sheet - Assets" xr:uid="{D978EACA-DB68-4382-AF11-517B61C7519F}"/>
    <hyperlink ref="D71:D77" location="'Balance Sheet'!A1" display="Balance Sheet - Assets" xr:uid="{A3DE24DD-664D-4EB7-84D3-29501D601F55}"/>
    <hyperlink ref="D97" location="'Balance Sheet'!A1" display="Balance Sheet - Assets" xr:uid="{7CB4CB56-1893-4781-BEAC-A24C4D67CFDF}"/>
    <hyperlink ref="D98:D104" location="'Balance Sheet'!A1" display="Balance Sheet - Assets" xr:uid="{17315C26-BCB1-49E6-8B68-91F841D9BACD}"/>
    <hyperlink ref="D106" location="'Balance Sheet'!A1" display="Balance Sheet - Assets" xr:uid="{150E5F48-39D3-4AE4-80AD-D285F966C1C9}"/>
    <hyperlink ref="D107:D113" location="'Balance Sheet'!A1" display="Balance Sheet - Assets" xr:uid="{9B4395DF-915C-4C37-888B-21DD20486FB3}"/>
    <hyperlink ref="D115" location="'Analysis of underwriting re'!A1" display="Analysis of underwriting results" xr:uid="{2429B083-28F2-43BD-9CAA-55C71B9970B1}"/>
    <hyperlink ref="D116:D122" location="'Analysis of underwriting re'!A1" display="Analysis of underwriting results" xr:uid="{E804D2DC-5F49-4C45-9EC3-F10366B76007}"/>
    <hyperlink ref="D133" location="'Exposure to credit risk'!A1" display="Exposure to credit risk" xr:uid="{3B18B8C6-673D-43D6-B3B0-D5E9710F7F19}"/>
    <hyperlink ref="D134:D140" location="'Exposure to credit risk'!A1" display="Exposure to credit risk" xr:uid="{67BEBF68-D987-43DF-8604-7B8B2CF20DC9}"/>
    <hyperlink ref="D142" location="'Exposure to credit risk'!A1" display="Exposure to credit risk" xr:uid="{85CC408C-ABED-4DA8-B276-FEAF8BE4AE96}"/>
    <hyperlink ref="D143:D149" location="'Exposure to credit risk'!A1" display="Exposure to credit risk" xr:uid="{805457F3-A94E-42BC-82F9-B9177B63D305}"/>
    <hyperlink ref="D151" location="'Exposure to credit risk'!A1" display="Exposure to credit risk" xr:uid="{12E81965-0F5B-4404-880E-89D10057194D}"/>
    <hyperlink ref="D152:D158" location="'Exposure to credit risk'!A1" display="Exposure to credit risk" xr:uid="{08EBEEFE-218E-4044-99CF-CF71C34551B2}"/>
    <hyperlink ref="D160" location="'Exposure to credit risk'!A1" display="Exposure to credit risk" xr:uid="{49F2C39C-5BFC-4E36-8839-6AA1CA9A1D19}"/>
    <hyperlink ref="D161:D167" location="'Exposure to credit risk'!A1" display="Exposure to credit risk" xr:uid="{886F6749-7E59-419C-A11B-3A56D9280331}"/>
    <hyperlink ref="D169" location="'Exposure to credit risk'!A1" display="Exposure to credit risk" xr:uid="{FB5F77D9-23C4-4388-9183-6CA3678839AF}"/>
    <hyperlink ref="D170:D176" location="'Exposure to credit risk'!A1" display="Exposure to credit risk" xr:uid="{59744F93-7F57-432A-B05F-1AC45CBEA361}"/>
    <hyperlink ref="D178" location="'Exposure to credit risk'!A1" display="Exposure to credit risk" xr:uid="{370BECD2-ACD6-41D7-85A0-1CC18F05C1E9}"/>
    <hyperlink ref="D179:D185" location="'Exposure to credit risk'!A1" display="Exposure to credit risk" xr:uid="{89A85453-7EFD-47A6-B1E2-2F92F164B0F5}"/>
    <hyperlink ref="D205" location="'Exposure to credit risk'!A1" display="Exposure to credit risk" xr:uid="{8AAE0741-F9C4-47B8-A2B5-CE9C73D365A0}"/>
    <hyperlink ref="D206:D212" location="'Exposure to credit risk'!A1" display="Exposure to credit risk" xr:uid="{5F739C98-5972-48C2-B51D-CDB23ADA6513}"/>
    <hyperlink ref="D214" location="'Exposure to credit risk'!A1" display="Exposure to credit risk" xr:uid="{ECC4E72F-F82F-499F-B18D-6AAC17845088}"/>
    <hyperlink ref="D215:D221" location="'Exposure to credit risk'!A1" display="Exposure to credit risk" xr:uid="{AC70E372-36C7-4EC1-8126-14B47F3E9197}"/>
    <hyperlink ref="D223" location="'Exposure to credit risk'!A1" display="Exposure to credit risk" xr:uid="{10E88EE9-6586-466D-AD5A-AB5F6ED66C96}"/>
    <hyperlink ref="D224:D230" location="'Exposure to credit risk'!A1" display="Exposure to credit risk" xr:uid="{54BD2074-620A-44DF-8B87-F84BF3E37250}"/>
    <hyperlink ref="D232" location="'Exposure to credit risk'!A1" display="Exposure to credit risk" xr:uid="{F6EF52BE-5668-40CA-9F55-CFEC1CB58788}"/>
    <hyperlink ref="D233:D239" location="'Exposure to credit risk'!A1" display="Exposure to credit risk" xr:uid="{6C21D646-84A5-4085-BC84-3A3A93E341B3}"/>
    <hyperlink ref="D241" location="'Exposure to credit risk'!A1" display="Exposure to credit risk" xr:uid="{95FECE0B-07AF-49B4-8894-516BD767CFD0}"/>
    <hyperlink ref="D242:D248" location="'Exposure to credit risk'!A1" display="Exposure to credit risk" xr:uid="{D33C0062-5929-4590-8DAD-1509229CB8B0}"/>
    <hyperlink ref="D250" location="'Exposure to credit risk'!A1" display="Exposure to credit risk" xr:uid="{F4105F0B-7443-4DC6-B52C-D6A6F41CEDE7}"/>
    <hyperlink ref="D251:D257" location="'Exposure to credit risk'!A1" display="Exposure to credit risk" xr:uid="{AF345F74-DE82-4075-846C-47C6C001B286}"/>
    <hyperlink ref="D268" location="'Financial Assets past due'!A1" display="Financial Assets past due" xr:uid="{9E0E8535-64BD-47F2-9BC6-B64AA8D70113}"/>
    <hyperlink ref="D269:D275" location="'Financial Assets past due'!A1" display="Financial Assets past due" xr:uid="{D4733C11-4F3B-4978-B6CE-C7790F772A74}"/>
    <hyperlink ref="D277" location="'Financial Assets past due'!A1" display="Financial Assets past due" xr:uid="{A655BF62-D08B-4430-AA4A-95B59A1AE86E}"/>
    <hyperlink ref="D278:D284" location="'Financial Assets past due'!A1" display="Financial Assets past due" xr:uid="{4F553583-9BCC-4587-AE70-AE9ABF733BBA}"/>
    <hyperlink ref="D286" location="'Financial Assets past due'!A1" display="Financial Assets past due" xr:uid="{735FBF6F-56F8-422A-8F5B-F27641E8D86E}"/>
    <hyperlink ref="D287:D293" location="'Financial Assets past due'!A1" display="Financial Assets past due" xr:uid="{EAC8C1ED-43FF-4960-A9A0-F5390A0169A8}"/>
    <hyperlink ref="D295" location="'Financial Assets past due'!A1" display="Financial Assets past due" xr:uid="{BF2342A4-380D-4CB6-9D3D-BDA45FF8A1C3}"/>
    <hyperlink ref="D296:D302" location="'Financial Assets past due'!A1" display="Financial Assets past due" xr:uid="{F1C6D7C6-F8DB-4540-9CF1-716FC09F1EFD}"/>
    <hyperlink ref="D304" location="'Financial Assets past due'!A1" display="Financial Assets past due" xr:uid="{886F0E1E-2CDA-4D02-8841-FB5681F6B1FC}"/>
    <hyperlink ref="D305:D311" location="'Financial Assets past due'!A1" display="Financial Assets past due" xr:uid="{B53A4419-77FE-4759-B041-B44DC5317A1B}"/>
    <hyperlink ref="D313" location="'Financial Assets past due'!A1" display="Financial Assets past due" xr:uid="{871E6556-940B-431C-A0D9-B844F93BD307}"/>
    <hyperlink ref="D314:D320" location="'Financial Assets past due'!A1" display="Financial Assets past due" xr:uid="{0CD90F02-1D1E-490B-967A-B9013C4D580A}"/>
    <hyperlink ref="D322" location="'Financial Assets past due'!A1" display="Financial Assets past due" xr:uid="{560714DB-9308-46AF-BF73-7B11AC8A038F}"/>
    <hyperlink ref="D323:D329" location="'Financial Assets past due'!A1" display="Financial Assets past due" xr:uid="{DE4BEDFA-3CC4-49F6-A4B2-21758255AA83}"/>
    <hyperlink ref="D331" location="'Financial Assets past due'!A1" display="Financial Assets past due" xr:uid="{7848179B-CFB7-4B76-91AC-FB1648209292}"/>
    <hyperlink ref="D332:D338" location="'Financial Assets past due'!A1" display="Financial Assets past due" xr:uid="{E6B0E5AF-7E3F-49CD-80F5-3583210FBDB3}"/>
    <hyperlink ref="D340" location="'Financial Assets past due'!A1" display="Financial Assets past due" xr:uid="{6ACB95D9-1961-4D9C-A832-4557437036FB}"/>
    <hyperlink ref="D341:D347" location="'Financial Assets past due'!A1" display="Financial Assets past due" xr:uid="{050A6615-5DAB-490F-9891-82B7DFE2252B}"/>
    <hyperlink ref="D349" location="'Financial Assets past due'!A1" display="Financial Assets past due" xr:uid="{2A9D835B-6373-492B-BD55-2857468113A5}"/>
    <hyperlink ref="D350:D356" location="'Financial Assets past due'!A1" display="Financial Assets past due" xr:uid="{E0A7C6DF-4010-4EA8-A7B5-90FA97A56A4A}"/>
    <hyperlink ref="D358" location="'Financial Assets past due'!A1" display="Financial Assets past due" xr:uid="{3A87A7BB-53FB-4E44-881A-94D96C0AB563}"/>
    <hyperlink ref="D359:D365" location="'Financial Assets past due'!A1" display="Financial Assets past due" xr:uid="{1423087A-E1DB-4863-A2EE-D7AF0F24B060}"/>
    <hyperlink ref="D367" location="'Financial Assets past due'!A1" display="Financial Assets past due" xr:uid="{CDDB46FE-7A53-4B34-8138-2C8BA4099F8C}"/>
    <hyperlink ref="D368:D374" location="'Financial Assets past due'!A1" display="Financial Assets past due" xr:uid="{F07E7581-74E8-425C-809F-09038ACD67CB}"/>
    <hyperlink ref="D376" location="'Financial Assets past due'!A1" display="Financial Assets past due" xr:uid="{BB49F5E3-FD0E-45FD-958B-6F67229BE9E0}"/>
    <hyperlink ref="D377:D383" location="'Financial Assets past due'!A1" display="Financial Assets past due" xr:uid="{25D704C2-90A6-42BE-B824-9E20CC06ADC5}"/>
    <hyperlink ref="D385" location="'Balance Sheet'!A1" display="Balance Sheet - Assets" xr:uid="{EB2307F2-B704-4002-B9B1-A7C25C3CC62C}"/>
    <hyperlink ref="D386:D392" location="'Balance Sheet'!A1" display="Balance Sheet - Assets" xr:uid="{F862CB82-8936-45F9-B395-A6A7846971DB}"/>
    <hyperlink ref="D394" location="'Balance Sheet'!A1" display="Balance Sheet - Liabilities" xr:uid="{92079D72-F21E-4ACD-9413-31E5F8A562CA}"/>
    <hyperlink ref="D395:D401" location="'Balance Sheet'!A1" display="Balance Sheet - Liabilities" xr:uid="{3675BD3D-0103-4AAE-B9ED-2B3A4A31B2CF}"/>
    <hyperlink ref="D403" location="'Balance Sheet'!A1" display="Balance Sheet - Liabilities" xr:uid="{91860B68-64D1-47CB-8126-0BC9EFECECAB}"/>
    <hyperlink ref="D404:D410" location="'Balance Sheet'!A1" display="Balance Sheet - Liabilities" xr:uid="{756480C6-3B66-4884-93F5-781F887780DC}"/>
    <hyperlink ref="D412" location="'Balance Sheet'!A1" display="Balance Sheet - Liabilities" xr:uid="{61C0D973-A314-47FD-A1B3-08A0890DBF9D}"/>
    <hyperlink ref="D413:D419" location="'Balance Sheet'!A1" display="Balance Sheet - Liabilities" xr:uid="{EF0E7BDA-B3CA-4756-B8E8-1F5A00ACAB8B}"/>
    <hyperlink ref="D421" location="'Balance Sheet'!A1" display="Balance Sheet - Liabilities" xr:uid="{E1C5A161-E053-42F8-B9A7-A05EE1E08087}"/>
    <hyperlink ref="D422:D428" location="'Balance Sheet'!A1" display="Balance Sheet - Liabilities" xr:uid="{ADA63864-73A5-447E-A790-BEEEA9C4DA81}"/>
    <hyperlink ref="D430" location="' Financial Investments (FI)'!A1" display="Financial Investments (FI)" xr:uid="{923FB4F0-0C7E-4FBB-B176-6EC3BACF6ADC}"/>
    <hyperlink ref="K7:K14" location="'Analysis of underwriting re'!A1" display="Analysis of underwriting results" xr:uid="{FB272578-CD7C-40BD-89F2-254AA298281A}"/>
    <hyperlink ref="K16" location="'Net operating expenses'!A1" display="Net operating expenses" xr:uid="{77AFAEE5-7532-454F-9980-9201897532C1}"/>
    <hyperlink ref="K17:K23" location="'Net operating expenses'!A1" display="Net operating expenses" xr:uid="{11F64820-6E00-4731-9388-B4DC6C2D93C9}"/>
    <hyperlink ref="K25" location="'Investment return'!A1" display="Investment return" xr:uid="{8137422F-38F0-4227-8412-768CB7D0DFC4}"/>
    <hyperlink ref="K26:K32" location="'Investment return'!A1" display="Investment return" xr:uid="{7B4141C9-F893-4ABC-8E2F-C1559BA79FFA}"/>
    <hyperlink ref="K34" location="'Statement of Change in members '!A1" display="Statement of Change in members" xr:uid="{8124F346-5579-4E64-9668-BBA42AFA04A2}"/>
    <hyperlink ref="K35:K41" location="'Statement of Change in members '!A1" display="Statement of Change in members" xr:uid="{C4F8F08B-536D-489D-B3FE-00455516E480}"/>
    <hyperlink ref="K43" location="'Statement of Change in members '!A1" display="Statement of Change in members" xr:uid="{53DCDD9B-1AD8-4250-B255-4F909CD38A68}"/>
    <hyperlink ref="K44:K50" location="'Statement of Change in members '!A1" display="Statement of Change in members" xr:uid="{676F5D5F-35F6-4590-A8FA-DFAF03FB003C}"/>
    <hyperlink ref="K52" location="'Exposure to credit risk'!A1" display="Exposure to credit risk" xr:uid="{9C2A69EC-CB11-4111-95A0-11B79438B6DF}"/>
    <hyperlink ref="K53:K59" location="'Exposure to credit risk'!A1" display="Exposure to credit risk" xr:uid="{E7570952-FD7B-4ACA-8AD5-3AC8DB6C2BD8}"/>
    <hyperlink ref="K61" location="'Exposure to credit risk'!A1" display="Exposure to credit risk" xr:uid="{0EB11487-DCFC-4969-BD7B-CD4393BBEAA9}"/>
    <hyperlink ref="K62:K68" location="'Exposure to credit risk'!A1" display="Exposure to credit risk" xr:uid="{9727FD8C-0315-4536-8B4B-AD63D5A20443}"/>
    <hyperlink ref="K70" location="'Exposure to credit risk'!A1" display="Exposure to credit risk" xr:uid="{47B8734F-5CBE-4336-A3C9-FBA617AC7275}"/>
    <hyperlink ref="K71:K77" location="'Exposure to credit risk'!A1" display="Exposure to credit risk" xr:uid="{11F6E40F-5B8C-409F-BADC-2BA4FAF38814}"/>
    <hyperlink ref="K97" location="'Financial Assets past due'!A1" display="Financial Assets past due" xr:uid="{8FE5D657-2AA8-4772-97CF-8E50CEB82C88}"/>
    <hyperlink ref="K98:K99" location="'Financial Assets past due'!A1" display="Financial Assets past due" xr:uid="{3EABE060-1D30-4165-823F-9878B09999C7}"/>
    <hyperlink ref="K100" location="'Financial Assets past due'!A1" display="Financial Assets past due" xr:uid="{1043E59C-7308-4999-9FC8-E7BF4CCAA200}"/>
    <hyperlink ref="K103" location="'Financial Assets past due'!A1" display="Financial Assets past due" xr:uid="{CA948368-BF0D-43F2-B81E-52FDE4B96019}"/>
    <hyperlink ref="K101:K102" location="'Financial Assets past due'!A1" display="Financial Assets past due" xr:uid="{5487B098-8AA1-41BA-9768-6F33C6AAA134}"/>
    <hyperlink ref="K104" location="'Financial Assets past due'!A1" display="Financial Assets past due" xr:uid="{E20F45B9-80B6-49F6-9C76-D6AA3FE6CCA6}"/>
    <hyperlink ref="K106" location="'Financial Assets past due'!A1" display="Financial Assets past due" xr:uid="{76EAE96D-F104-4557-91BA-03FD8C4EB308}"/>
    <hyperlink ref="K107:K108" location="'Financial Assets past due'!A1" display="Financial Assets past due" xr:uid="{CCA1AACE-A64B-4513-941A-6AF7BFDEECFC}"/>
    <hyperlink ref="K109" location="'Financial Assets past due'!A1" display="Financial Assets past due" xr:uid="{91F8A7F6-CA04-42D9-B052-4D755FC4C3CA}"/>
    <hyperlink ref="K112" location="'Financial Assets past due'!A1" display="Financial Assets past due" xr:uid="{641C1B0E-174C-427F-BDBA-9F67277F3C0C}"/>
    <hyperlink ref="K110:K111" location="'Financial Assets past due'!A1" display="Financial Assets past due" xr:uid="{F29DE02A-418A-4995-AD6B-45ED69B74816}"/>
    <hyperlink ref="K113" location="'Financial Assets past due'!A1" display="Financial Assets past due" xr:uid="{07AD5CBA-C72F-407F-AC62-1EB5D09BB5DD}"/>
    <hyperlink ref="K115" location="'Geographical split of gross '!A1" display="Geographical split of gross" xr:uid="{92B7FFC0-7C28-47F5-8AFC-B938CDF49D56}"/>
    <hyperlink ref="K116:K122" location="'Geographical split of gross '!A1" display="Geographical split of gross" xr:uid="{5CCE0655-F923-4187-B1C1-2F9BC20DD78F}"/>
    <hyperlink ref="K133" location="'Financial Assets past due'!A1" display="Financial Assets past due" xr:uid="{DFAE8A1D-D887-4B30-813D-7A17BBE0DA2C}"/>
    <hyperlink ref="K134:K135" location="'Financial Assets past due'!A1" display="Financial Assets past due" xr:uid="{DEEC99FB-85E3-4F0F-8276-95D3DADA993A}"/>
    <hyperlink ref="K136" location="'Financial Assets past due'!A1" display="Financial Assets past due" xr:uid="{0B4CA15B-65BE-430D-843F-F1BCBAFC387E}"/>
    <hyperlink ref="K139" location="'Financial Assets past due'!A1" display="Financial Assets past due" xr:uid="{C4DD8447-9E67-4F0E-BDDE-9CA41BE0C52B}"/>
    <hyperlink ref="K137:K138" location="'Financial Assets past due'!A1" display="Financial Assets past due" xr:uid="{4647F4D7-8C71-441B-B439-26D70E4DBD60}"/>
    <hyperlink ref="K140" location="'Financial Assets past due'!A1" display="Financial Assets past due" xr:uid="{41849339-F479-4797-B2FC-A4FD846FA81E}"/>
    <hyperlink ref="K142" location="'Financial Assets past due'!A1" display="Financial Assets past due" xr:uid="{94C6CBF4-56C6-4E1A-9FC8-93CDA6D82BB7}"/>
    <hyperlink ref="K143:K144" location="'Financial Assets past due'!A1" display="Financial Assets past due" xr:uid="{C5DAA6F0-B994-4C69-9364-52C4419A834A}"/>
    <hyperlink ref="K145" location="'Financial Assets past due'!A1" display="Financial Assets past due" xr:uid="{5130B8CD-5276-4FE3-8958-47BE9DADBA83}"/>
    <hyperlink ref="K148" location="'Financial Assets past due'!A1" display="Financial Assets past due" xr:uid="{B67BBCF8-A981-4F60-9C12-C59E9D878B60}"/>
    <hyperlink ref="K146:K147" location="'Financial Assets past due'!A1" display="Financial Assets past due" xr:uid="{0471E79A-4A2E-498F-8687-383BC838E707}"/>
    <hyperlink ref="K149" location="'Financial Assets past due'!A1" display="Financial Assets past due" xr:uid="{5C469539-5B8F-45ED-820B-EBF2B729D2E6}"/>
    <hyperlink ref="K151" location="'Financial Assets past due'!A1" display="Financial Assets past due" xr:uid="{8F0F1D5C-CE63-4BC8-9F55-C579EB5F1210}"/>
    <hyperlink ref="K152:K153" location="'Financial Assets past due'!A1" display="Financial Assets past due" xr:uid="{6DE27162-B174-4853-A8DE-FA020EEE84BD}"/>
    <hyperlink ref="K154" location="'Financial Assets past due'!A1" display="Financial Assets past due" xr:uid="{D1344D9F-0AE2-46EA-94AC-3FED5FAD3F2E}"/>
    <hyperlink ref="K157" location="'Financial Assets past due'!A1" display="Financial Assets past due" xr:uid="{243B20B4-60F3-4E98-8304-CBC2E60627E6}"/>
    <hyperlink ref="K155:K156" location="'Financial Assets past due'!A1" display="Financial Assets past due" xr:uid="{4857FC9E-D5AC-4246-93C7-C37E566A6CAC}"/>
    <hyperlink ref="K158" location="'Financial Assets past due'!A1" display="Financial Assets past due" xr:uid="{CCF733A6-FAF2-40F2-AB04-906817D8ED30}"/>
    <hyperlink ref="K160" location="'Financial Assets past due'!A1" display="Financial Assets past due" xr:uid="{94DDC7C3-5EB5-4B05-A4B9-38B47B26A2F9}"/>
    <hyperlink ref="K161:K162" location="'Financial Assets past due'!A1" display="Financial Assets past due" xr:uid="{EAEBA466-2FA2-4587-8736-05461E854F91}"/>
    <hyperlink ref="K163" location="'Financial Assets past due'!A1" display="Financial Assets past due" xr:uid="{8315EB28-E2DD-4DC6-8564-28F121F85BDF}"/>
    <hyperlink ref="K166" location="'Financial Assets past due'!A1" display="Financial Assets past due" xr:uid="{5815EBFD-A200-46D2-84DA-86A00A9CC090}"/>
    <hyperlink ref="K164:K165" location="'Financial Assets past due'!A1" display="Financial Assets past due" xr:uid="{7AF67C40-3608-4671-B261-E33D9FC424D1}"/>
    <hyperlink ref="K167" location="'Financial Assets past due'!A1" display="Financial Assets past due" xr:uid="{F9EE66D9-C4F3-4A95-BD40-6C65773D5A31}"/>
    <hyperlink ref="K169" location="'Financial Assets past due'!A1" display="Financial Assets past due" xr:uid="{46262EB5-7BD1-4B2B-8B41-86DC5CADFD9C}"/>
    <hyperlink ref="K170:K171" location="'Financial Assets past due'!A1" display="Financial Assets past due" xr:uid="{D085B5B3-00C8-40C3-90FD-C7C016B29A99}"/>
    <hyperlink ref="K172" location="'Financial Assets past due'!A1" display="Financial Assets past due" xr:uid="{FFBCA23D-F205-42AF-9F2D-FB7E0E677469}"/>
    <hyperlink ref="K175" location="'Financial Assets past due'!A1" display="Financial Assets past due" xr:uid="{54432269-315B-4374-8756-FCBE8B0B832B}"/>
    <hyperlink ref="K173:K174" location="'Financial Assets past due'!A1" display="Financial Assets past due" xr:uid="{442D0F9D-8109-4634-BDD2-17F3225AC7AE}"/>
    <hyperlink ref="K176" location="'Financial Assets past due'!A1" display="Financial Assets past due" xr:uid="{D703A11C-26F7-4C7D-A3CB-245828B070DF}"/>
    <hyperlink ref="K178" location="'Financial Assets past due'!A1" display="Financial Assets past due" xr:uid="{FD4917C1-E44C-4200-BC86-9730CB1AEE5F}"/>
    <hyperlink ref="K179:K180" location="'Financial Assets past due'!A1" display="Financial Assets past due" xr:uid="{471A6328-576C-42E5-99CF-67B789BEA253}"/>
    <hyperlink ref="K181" location="'Financial Assets past due'!A1" display="Financial Assets past due" xr:uid="{C4AF3020-B8FD-47E8-B721-7583F689B7D5}"/>
    <hyperlink ref="K184" location="'Financial Assets past due'!A1" display="Financial Assets past due" xr:uid="{AC22C864-9992-4C67-B195-2E08260BAB53}"/>
    <hyperlink ref="K182:K183" location="'Financial Assets past due'!A1" display="Financial Assets past due" xr:uid="{6F279C92-2C6C-4634-8551-40400ECFE02F}"/>
    <hyperlink ref="K185" location="'Financial Assets past due'!A1" display="Financial Assets past due" xr:uid="{552E6858-C43B-4EB1-A429-39F2D49A39F1}"/>
    <hyperlink ref="K205" location="'Financial Assets past due'!A1" display="Financial Assets past due" xr:uid="{3A347FB0-E35C-4493-8075-61B4F3B9AA00}"/>
    <hyperlink ref="K206:K207" location="'Financial Assets past due'!A1" display="Financial Assets past due" xr:uid="{09EC8D61-7C24-4DAB-A82A-5E1EC68F84FC}"/>
    <hyperlink ref="K208" location="'Financial Assets past due'!A1" display="Financial Assets past due" xr:uid="{DB89BB50-411D-48CF-A3FC-BAC72D42F4D9}"/>
    <hyperlink ref="K211" location="'Financial Assets past due'!A1" display="Financial Assets past due" xr:uid="{998090B5-AB06-48DA-82C0-9B15E10DF687}"/>
    <hyperlink ref="K209:K210" location="'Financial Assets past due'!A1" display="Financial Assets past due" xr:uid="{9390155F-F5FA-46CD-92EA-C36407AA9131}"/>
    <hyperlink ref="K212" location="'Financial Assets past due'!A1" display="Financial Assets past due" xr:uid="{52D8A3C1-5BD6-4EC7-9D2C-C1A3BEFB9EB3}"/>
    <hyperlink ref="K214" location="'Financial Assets past due'!A1" display="Financial Assets past due" xr:uid="{CAF3CE21-E6D8-4069-9C54-7994DEB04C24}"/>
    <hyperlink ref="K215:K216" location="'Financial Assets past due'!A1" display="Financial Assets past due" xr:uid="{9409F0D3-81D4-4497-B8E7-F12D73F4DD0F}"/>
    <hyperlink ref="K217" location="'Financial Assets past due'!A1" display="Financial Assets past due" xr:uid="{B53D5DF5-70CA-4ABC-8BA1-85B13EB95873}"/>
    <hyperlink ref="K220" location="'Financial Assets past due'!A1" display="Financial Assets past due" xr:uid="{AE8953CF-AF53-4749-9512-A23DCE4A4A83}"/>
    <hyperlink ref="K218:K219" location="'Financial Assets past due'!A1" display="Financial Assets past due" xr:uid="{1E4B25EA-2097-4324-9D28-3DB4E8FD3D9A}"/>
    <hyperlink ref="K221" location="'Financial Assets past due'!A1" display="Financial Assets past due" xr:uid="{441F7A56-EB71-4181-B1ED-22711685D1D9}"/>
    <hyperlink ref="K223" location="'Financial Assets past due'!A1" display="Financial Assets past due" xr:uid="{17311DB5-C79C-41E3-8F9C-A96A3D9E9321}"/>
    <hyperlink ref="K224:K225" location="'Financial Assets past due'!A1" display="Financial Assets past due" xr:uid="{B68515E3-A5F7-43AC-B392-D2D242B20AD7}"/>
    <hyperlink ref="K226" location="'Financial Assets past due'!A1" display="Financial Assets past due" xr:uid="{67293AEA-C2D0-4C44-8C80-8792CDE2176B}"/>
    <hyperlink ref="K229" location="'Financial Assets past due'!A1" display="Financial Assets past due" xr:uid="{2E68B5C5-6572-4545-9091-FBEF4CE82136}"/>
    <hyperlink ref="K227:K228" location="'Financial Assets past due'!A1" display="Financial Assets past due" xr:uid="{026E4738-39D1-47C6-97E2-CE7FFC79AAC2}"/>
    <hyperlink ref="K230" location="'Financial Assets past due'!A1" display="Financial Assets past due" xr:uid="{727B2CEF-9C08-4E4E-BED6-C1A9FF48661B}"/>
    <hyperlink ref="K232" location="'Financial Assets past due'!A1" display="Financial Assets past due" xr:uid="{BDA114AD-F61A-4F1F-8F8A-9EC3E5778019}"/>
    <hyperlink ref="K233:K234" location="'Financial Assets past due'!A1" display="Financial Assets past due" xr:uid="{22FA30C9-8EC0-4F05-A0B4-4C2643362278}"/>
    <hyperlink ref="K235" location="'Financial Assets past due'!A1" display="Financial Assets past due" xr:uid="{C79F7B77-959E-433C-995C-899F6F5C9698}"/>
    <hyperlink ref="K238" location="'Financial Assets past due'!A1" display="Financial Assets past due" xr:uid="{7E011310-28CF-48A0-9AEC-938A885B2323}"/>
    <hyperlink ref="K236:K237" location="'Financial Assets past due'!A1" display="Financial Assets past due" xr:uid="{1588DDF0-6EB4-4504-849C-768A39BB9AFC}"/>
    <hyperlink ref="K239" location="'Financial Assets past due'!A1" display="Financial Assets past due" xr:uid="{C88E454B-2A1E-4804-9D0A-918E5DDCC985}"/>
    <hyperlink ref="K241" location="'Financial Assets past due'!A1" display="Financial Assets past due" xr:uid="{DFE4FEA6-4D98-45ED-904E-EF6269B5D6D4}"/>
    <hyperlink ref="K242:K243" location="'Financial Assets past due'!A1" display="Financial Assets past due" xr:uid="{873585C9-CC36-46C5-9E17-2E1A1334ACFF}"/>
    <hyperlink ref="K244" location="'Financial Assets past due'!A1" display="Financial Assets past due" xr:uid="{4C30AE13-41F7-40C1-A51D-BB51C398C039}"/>
    <hyperlink ref="K247" location="'Financial Assets past due'!A1" display="Financial Assets past due" xr:uid="{AE9607E7-DCC0-47F4-9BE1-0D488DD9B334}"/>
    <hyperlink ref="K245:K246" location="'Financial Assets past due'!A1" display="Financial Assets past due" xr:uid="{104E70D0-4002-4490-9213-D8374B7CFFF3}"/>
    <hyperlink ref="K248" location="'Financial Assets past due'!A1" display="Financial Assets past due" xr:uid="{CAD90516-E32B-4586-9E71-5C5F979C6192}"/>
    <hyperlink ref="K250" location="'Financial Assets past due'!A1" display="Financial Assets past due" xr:uid="{1FD2E9A1-AB33-486E-AF38-37338707BE45}"/>
    <hyperlink ref="K251:K252" location="'Financial Assets past due'!A1" display="Financial Assets past due" xr:uid="{8F5C38BC-F4B0-430A-8C6B-01F90D715934}"/>
    <hyperlink ref="K253" location="'Financial Assets past due'!A1" display="Financial Assets past due" xr:uid="{104D72C8-861A-4A97-80F5-FFE3AC99F3F3}"/>
    <hyperlink ref="K256" location="'Financial Assets past due'!A1" display="Financial Assets past due" xr:uid="{CE5139CD-CCE5-4424-BC2F-F396A64D8818}"/>
    <hyperlink ref="K254:K255" location="'Financial Assets past due'!A1" display="Financial Assets past due" xr:uid="{2ED6F181-BF4D-40E5-9CDB-F08DA2E93D9C}"/>
    <hyperlink ref="K257" location="'Financial Assets past due'!A1" display="Financial Assets past due" xr:uid="{795831CA-D903-49C8-997E-0CC3E7D4208C}"/>
    <hyperlink ref="K268" location="'Age analysis of past due no imp'!A1" display="Age analysis of past due but no imp" xr:uid="{E3B343FD-6E18-4537-BCC6-8927CE332407}"/>
    <hyperlink ref="K269:K275" location="'Age analysis of past due no imp'!A1" display="Age analysis of past due but no imp" xr:uid="{118D8AA6-FBAB-4549-A893-DA673DD73DD2}"/>
    <hyperlink ref="K277" location="'Age analysis of past due no imp'!A1" display="Age analysis of past due but no imp" xr:uid="{BF43806B-8420-4631-97FA-BF96C450D1CD}"/>
    <hyperlink ref="K278:K284" location="'Age analysis of past due no imp'!A1" display="Age analysis of past due but no imp" xr:uid="{BC7B32A9-BDE4-430C-AF39-2A00203F1670}"/>
    <hyperlink ref="K286" location="'Age analysis of past due no imp'!A1" display="Age analysis of past due but no imp" xr:uid="{8A0E4E1B-D6BB-4969-8D24-8923167F93C6}"/>
    <hyperlink ref="K287:K293" location="'Age analysis of past due no imp'!A1" display="Age analysis of past due but no imp" xr:uid="{5E49CC91-6765-4485-A53A-52EBD3AFEF68}"/>
    <hyperlink ref="K295" location="'Age analysis of past due no imp'!A1" display="Age analysis of past due but no imp" xr:uid="{BAB64688-21C0-4442-B72C-DBD72C3BB22A}"/>
    <hyperlink ref="K296:K302" location="'Age analysis of past due no imp'!A1" display="Age analysis of past due but no imp" xr:uid="{C4A8DED2-6944-451D-96E3-C33A08B72A44}"/>
    <hyperlink ref="K304" location="'Age analysis of past due no imp'!A1" display="Age analysis of past due but no imp" xr:uid="{55804B46-F400-4398-8972-08DFED0904C9}"/>
    <hyperlink ref="K305:K311" location="'Age analysis of past due no imp'!A1" display="Age analysis of past due but no imp" xr:uid="{35FC35AE-415B-4835-8811-BAE59BD0766B}"/>
    <hyperlink ref="K313" location="'Age analysis of past due no imp'!A1" display="Age analysis of past due but no imp" xr:uid="{12357E77-2DB2-4767-AEC4-D7B24F33FCD4}"/>
    <hyperlink ref="K314:K320" location="'Age analysis of past due no imp'!A1" display="Age analysis of past due but no imp" xr:uid="{1533B8D7-B670-4702-BE7F-41725AA28DBC}"/>
    <hyperlink ref="K322" location="'Age analysis of past due no imp'!A1" display="Age analysis of past due but no imp" xr:uid="{DC980391-1EBF-4E89-9CB7-7AB8AA0FA9AF}"/>
    <hyperlink ref="K323:K329" location="'Age analysis of past due no imp'!A1" display="Age analysis of past due but no imp" xr:uid="{25A26A4E-8C52-4367-8A0C-7C2C72A8E4C9}"/>
    <hyperlink ref="K331" location="'Age analysis of past due no imp'!A1" display="Age analysis of past due but no imp" xr:uid="{4289995D-2927-4392-BF20-143BDAD3B364}"/>
    <hyperlink ref="K332:K338" location="'Age analysis of past due no imp'!A1" display="Age analysis of past due but no imp" xr:uid="{3E2CDD56-22D1-459B-92A3-8472AC72C545}"/>
    <hyperlink ref="K340" location="'Age analysis of past due no imp'!A1" display="Age analysis of past due but no imp" xr:uid="{AC0F88EC-5E86-421E-A583-1FC33E905FE3}"/>
    <hyperlink ref="K341:K347" location="'Age analysis of past due no imp'!A1" display="Age analysis of past due but no imp" xr:uid="{AA410FE0-A8CF-4515-AC1E-CCD50AC022F5}"/>
    <hyperlink ref="K349" location="'Age analysis of past due no imp'!A1" display="Age analysis of past due but no imp" xr:uid="{B3C65E7D-97DE-4581-876F-E4C55961855D}"/>
    <hyperlink ref="K350:K356" location="'Age analysis of past due no imp'!A1" display="Age analysis of past due but no imp" xr:uid="{D2E2B65D-3171-4B3D-9C2D-2F7A22B9455B}"/>
    <hyperlink ref="K358" location="'Age analysis of past due no imp'!A1" display="Age analysis of past due but no imp" xr:uid="{43CC621B-81C1-461F-8244-9C3C57EF21CE}"/>
    <hyperlink ref="K359:K365" location="'Age analysis of past due no imp'!A1" display="Age analysis of past due but no imp" xr:uid="{014A0AB4-A4EB-42D4-A52D-B477E96DD44B}"/>
    <hyperlink ref="K367" location="'Age analysis of past due no imp'!A1" display="Age analysis of past due but no imp" xr:uid="{F5FAA278-360D-4DA0-8845-0C8C133CE7E5}"/>
    <hyperlink ref="K368:K374" location="'Age analysis of past due no imp'!A1" display="Age analysis of past due but no imp" xr:uid="{9577D425-44E3-489C-BCE1-E958F48F4707}"/>
    <hyperlink ref="K376" location="'Age analysis of past due no imp'!A1" display="Age analysis of past due but no imp" xr:uid="{0F750511-14A4-403E-8A1E-0BDE99260E48}"/>
    <hyperlink ref="K377:K383" location="'Age analysis of past due no imp'!A1" display="Age analysis of past due but no imp" xr:uid="{536B6159-84B9-498A-8803-002336009A84}"/>
    <hyperlink ref="K385" location="'Currency risk'!A1" display="Currency risk" xr:uid="{44774995-76BD-4735-A445-D8AE1AD798B2}"/>
    <hyperlink ref="K386:K392" location="'Currency risk'!A1" display="Currency risk" xr:uid="{40BBEA32-9EC7-40C7-8A5A-5D7010CC5CF9}"/>
    <hyperlink ref="K394" location="'Currency risk'!A1" display="Currency risk" xr:uid="{F9EE21D4-48C3-405F-9471-5AA7E783F120}"/>
    <hyperlink ref="K395:K401" location="'Currency risk'!A1" display="Currency risk" xr:uid="{D090467C-DC93-4254-A0A2-C99068F5EF27}"/>
    <hyperlink ref="K403" location="'Currency risk'!A1" display="Currency risk" xr:uid="{8FB75F5E-4258-43FC-A758-E2A3C20D740D}"/>
    <hyperlink ref="K404:K410" location="'Currency risk'!A1" display="Currency risk" xr:uid="{2F9E355C-3994-449E-A6B1-3028301132C6}"/>
    <hyperlink ref="K412" location="'Currency risk'!A1" display="Currency risk" xr:uid="{E80C9FD1-89BD-4254-A6FF-2BA8563036C5}"/>
    <hyperlink ref="K413:K419" location="'Currency risk'!A1" display="Currency risk" xr:uid="{C4218891-250D-4386-97EB-397DAB66F8E4}"/>
    <hyperlink ref="K421" location="'Currency risk'!A1" display="Currency risk" xr:uid="{53F7B3BA-DA60-4E5C-BC78-3E8795D5C29B}"/>
    <hyperlink ref="K422:K428" location="'Currency risk'!A1" display="Currency risk" xr:uid="{795164C9-FAE7-4D30-B584-1FE9FE69D3BD}"/>
    <hyperlink ref="K430" location="'Assets by FV hierarchy class'!A1" display="Assets by FV hierarchy class" xr:uid="{D5A0AF20-F9EF-459E-A6B6-38A5F8B3A5AF}"/>
    <hyperlink ref="K431:K437" location="'Assets by FV hierarchy class'!A1" display="Assets by FV hierarchy class" xr:uid="{6A15E0B4-C567-4D85-8794-A8DF3F527EF8}"/>
    <hyperlink ref="K439" location="'Assets by FV hierarchy class'!A1" display="Assets by FV hierarchy class" xr:uid="{28C1F85C-0AC7-4490-869B-189F14412F8F}"/>
    <hyperlink ref="K440:K446" location="'Assets by FV hierarchy class'!A1" display="Assets by FV hierarchy class" xr:uid="{F929A436-10F1-4038-9866-D95AF056599A}"/>
    <hyperlink ref="K448" location="'Assets by FV hierarchy class'!A1" display="Assets by FV hierarchy class" xr:uid="{D2D3A586-C56D-473B-A5A0-2959CF73054F}"/>
    <hyperlink ref="K449:K455" location="'Assets by FV hierarchy class'!A1" display="Assets by FV hierarchy class" xr:uid="{910ABF6C-5A9E-4961-8335-1480BB3A03EB}"/>
    <hyperlink ref="K457" location="'Assets by FV hierarchy class'!A1" display="Assets by FV hierarchy class" xr:uid="{2F07F7D9-58F6-4402-A1E0-8C1B72E90824}"/>
    <hyperlink ref="K458:K464" location="'Assets by FV hierarchy class'!A1" display="Assets by FV hierarchy class" xr:uid="{F0901DD3-A113-47A1-8EA4-6673D860C902}"/>
    <hyperlink ref="K466" location="'Assets by FV hierarchy class'!A1" display="Assets by FV hierarchy class" xr:uid="{C5745AB0-604B-48B8-AB7A-14ABD0E8D700}"/>
    <hyperlink ref="K467:K473" location="'Assets by FV hierarchy class'!A1" display="Assets by FV hierarchy class" xr:uid="{2485E628-AF03-49E7-B4A1-4B4BE6BD9BFC}"/>
    <hyperlink ref="K475" location="'Assets by FV hierarchy class'!A1" display="Assets by FV hierarchy class" xr:uid="{990968B4-52C4-4EAD-8F33-1F33376059DE}"/>
    <hyperlink ref="K476:K482" location="'Assets by FV hierarchy class'!A1" display="Assets by FV hierarchy class" xr:uid="{BE38CB0D-3CE7-42C5-8C68-2A331D65D7C5}"/>
    <hyperlink ref="K484" location="'Assets by FV hierarchy class'!A1" display="Assets by FV hierarchy class" xr:uid="{3768E0A8-FF57-4C93-A57E-3611D5D64302}"/>
    <hyperlink ref="K485:K491" location="'Assets by FV hierarchy class'!A1" display="Assets by FV hierarchy class" xr:uid="{2DD3A413-45DE-45DC-BE2A-054EED8ED1A3}"/>
    <hyperlink ref="K493" location="'Assets by FV hierarchy class'!A1" display="Assets by FV hierarchy class" xr:uid="{8F1C5EFB-99E5-435A-B740-311F131453C7}"/>
    <hyperlink ref="K494:K500" location="'Assets by FV hierarchy class'!A1" display="Assets by FV hierarchy class" xr:uid="{E6F66F8A-3B6F-4583-9D8E-ABC5AFFEFA21}"/>
    <hyperlink ref="K502" location="'Assets by FV hierarchy class'!A1" display="Assets by FV hierarchy class" xr:uid="{EAF7CD39-DD75-46DB-A3F6-55477EE5EAF2}"/>
    <hyperlink ref="K503:K509" location="'Assets by FV hierarchy class'!A1" display="Assets by FV hierarchy class" xr:uid="{34A5D489-284D-4BE7-9B22-0C62323CE958}"/>
    <hyperlink ref="D124" location="'Exposure to credit risk'!A1" display="Exposure to credit risk" xr:uid="{F7B27AE4-84D1-474E-9FCC-8486653A09B0}"/>
    <hyperlink ref="D125:D131" location="'Exposure to credit risk'!A1" display="Exposure to credit risk" xr:uid="{7FA05A30-A4FB-4A71-948B-3F4734FC25F4}"/>
    <hyperlink ref="K124" location="'Financial Assets past due'!A1" display="Financial Assets past due" xr:uid="{A59BBDBE-0333-4EFA-82B4-8ED5F8AC011D}"/>
    <hyperlink ref="K125:K126" location="'Financial Assets past due'!A1" display="Financial Assets past due" xr:uid="{2AD38DAD-110F-47D1-ACB5-DA621814EE74}"/>
    <hyperlink ref="K127" location="'Financial Assets past due'!A1" display="Financial Assets past due" xr:uid="{8D8BDB58-1907-4A5C-BB33-83430F044949}"/>
    <hyperlink ref="K130" location="'Financial Assets past due'!A1" display="Financial Assets past due" xr:uid="{217F7B8A-1FCC-4919-A832-BB150C1FC815}"/>
    <hyperlink ref="K128:K129" location="'Financial Assets past due'!A1" display="Financial Assets past due" xr:uid="{08C57D39-F4AD-42C9-9E1D-6173A89E3BBD}"/>
    <hyperlink ref="K131" location="'Financial Assets past due'!A1" display="Financial Assets past due" xr:uid="{993AE72F-6075-40DB-9C9C-1A64C230E042}"/>
    <hyperlink ref="D187" location="'Exposure to credit risk'!A1" display="Exposure to credit risk" xr:uid="{F748AD4B-CE1F-4C66-B2A9-121616626D4D}"/>
    <hyperlink ref="D188:D194" location="'Exposure to credit risk'!A1" display="Exposure to credit risk" xr:uid="{D0B68CFE-7C5D-44E1-89BB-D650E5CA1A6F}"/>
    <hyperlink ref="K187" location="'Financial Assets past due'!A1" display="Financial Assets past due" xr:uid="{0A2C0009-791B-4137-BC99-BE0B916570D5}"/>
    <hyperlink ref="K188:K189" location="'Financial Assets past due'!A1" display="Financial Assets past due" xr:uid="{D9DCEB27-D986-481D-B104-977C28D34865}"/>
    <hyperlink ref="K190" location="'Financial Assets past due'!A1" display="Financial Assets past due" xr:uid="{A9165770-F6EC-491C-B7BA-4C4CD44B0EA4}"/>
    <hyperlink ref="K193" location="'Financial Assets past due'!A1" display="Financial Assets past due" xr:uid="{B2E41C2F-1C2E-427D-A22F-6E4465EFD788}"/>
    <hyperlink ref="K191:K192" location="'Financial Assets past due'!A1" display="Financial Assets past due" xr:uid="{C4A4DE94-E664-4D73-8AC7-399097BEDE14}"/>
    <hyperlink ref="K194" location="'Financial Assets past due'!A1" display="Financial Assets past due" xr:uid="{E3C85889-9406-4ED8-A931-8BACCBE1CFC8}"/>
    <hyperlink ref="D196" location="'Exposure to credit risk'!A1" display="Exposure to credit risk" xr:uid="{073F4E30-6E92-49E2-A7CF-AF1D96D48032}"/>
    <hyperlink ref="D197:D203" location="'Exposure to credit risk'!A1" display="Exposure to credit risk" xr:uid="{ECB7BE22-C6DB-479B-89C8-21B158D2338B}"/>
    <hyperlink ref="K196" location="'Financial Assets past due'!A1" display="Financial Assets past due" xr:uid="{DC3F56CB-E85E-4748-B2BE-C126C9267F34}"/>
    <hyperlink ref="K197:K198" location="'Financial Assets past due'!A1" display="Financial Assets past due" xr:uid="{944F368F-A3B6-4161-A25A-6BB9364E077D}"/>
    <hyperlink ref="K199" location="'Financial Assets past due'!A1" display="Financial Assets past due" xr:uid="{C8D21395-F932-415F-9D57-A7D19CDF3ACC}"/>
    <hyperlink ref="K202" location="'Financial Assets past due'!A1" display="Financial Assets past due" xr:uid="{98B4E18A-8111-48B1-A348-3864F872C87C}"/>
    <hyperlink ref="K200:K201" location="'Financial Assets past due'!A1" display="Financial Assets past due" xr:uid="{B03312DE-5673-478F-87F2-030AC95BEF78}"/>
    <hyperlink ref="K203" location="'Financial Assets past due'!A1" display="Financial Assets past due" xr:uid="{62CD978C-BFE2-49DC-A70D-E605D05E0FEA}"/>
    <hyperlink ref="D259" location="'Financial Assets past due'!A1" display="Financial Assets past due" xr:uid="{953B49C7-295F-4916-B065-0E686EFA1445}"/>
    <hyperlink ref="D260:D266" location="'Financial Assets past due'!A1" display="Financial Assets past due" xr:uid="{1853AB82-84BA-486A-B781-B87A3F8209DB}"/>
    <hyperlink ref="K259" location="'Age analysis of past due no imp'!A1" display="Age analysis of past due but no imp" xr:uid="{6677DC89-9C99-4405-AFEC-C50847ADDA73}"/>
    <hyperlink ref="K260:K266" location="'Age analysis of past due no imp'!A1" display="Age analysis of past due but no imp" xr:uid="{41156BAB-6B4F-4F43-8CA1-8A41C1024340}"/>
    <hyperlink ref="D431:D437" location="' Financial Investments (FI)'!A1" display="Financial Investments (FI)" xr:uid="{73FAB989-F78B-449F-A2A5-F04A8BE397E1}"/>
    <hyperlink ref="D439:D446" location="' Financial Investments (FI)'!A1" display="Financial Investments (FI)" xr:uid="{948BA19C-9ADA-44CC-8C1B-76A334F6046E}"/>
    <hyperlink ref="D448:D455" location="' Financial Investments (FI)'!A1" display="Financial Investments (FI)" xr:uid="{3980AF06-9726-4DF8-8730-1D487C4C3C6D}"/>
    <hyperlink ref="D457:D464" location="' Financial Investments (FI)'!A1" display="Financial Investments (FI)" xr:uid="{EE32303E-13F5-4DDC-9561-A8B6DEB34272}"/>
    <hyperlink ref="D466:D473" location="' Financial Investments (FI)'!A1" display="Financial Investments (FI)" xr:uid="{3448D220-6E6B-4B5F-8953-FC881DA3F972}"/>
    <hyperlink ref="D475:D482" location="' Financial Investments (FI)'!A1" display="Financial Investments (FI)" xr:uid="{FB7B9225-6DA4-49D2-8798-32171D6474B2}"/>
    <hyperlink ref="D484:D491" location="' Financial Investments (FI)'!A1" display="Financial Investments (FI)" xr:uid="{D04194D3-4E85-4420-9144-D06F1C2B1EBF}"/>
    <hyperlink ref="D493:D500" location="' Financial Investments (FI)'!A1" display="Financial Investments (FI)" xr:uid="{E3AE86F9-3D21-4FF3-9004-C7CC19A0620C}"/>
    <hyperlink ref="D502:D509" location="' Financial Investments (FI)'!A1" display="Financial Investments (FI)" xr:uid="{FFD9616A-7C37-4676-8249-FDF6136835DC}"/>
    <hyperlink ref="D79" location="'Balance Sheet'!A1" display="Balance Sheet - Assets" xr:uid="{AD03DE1A-308B-4016-AB29-B088C4869809}"/>
    <hyperlink ref="D80:D86" location="'Balance Sheet'!A1" display="Balance Sheet - Assets" xr:uid="{89698AE2-5BFA-42A2-9D76-DD3244EA03E4}"/>
    <hyperlink ref="D88" location="'Balance Sheet'!A1" display="Balance Sheet - Assets" xr:uid="{798500EA-BE7A-40B2-B3A0-10178565BC41}"/>
    <hyperlink ref="D89:D95" location="'Balance Sheet'!A1" display="Balance Sheet - Assets" xr:uid="{81EECF5B-9B28-49A8-9588-CC74212C0BDE}"/>
    <hyperlink ref="K79" location="'Financial Assets past due'!A1" display="Financial Assets past due" xr:uid="{92299B53-895D-413D-9491-F6B5BB7E9282}"/>
    <hyperlink ref="K80:K81" location="'Financial Assets past due'!A1" display="Financial Assets past due" xr:uid="{13E37062-C6D2-47C8-B154-5E5BA4CCD6B3}"/>
    <hyperlink ref="K82" location="'Financial Assets past due'!A1" display="Financial Assets past due" xr:uid="{3125038B-7D11-489A-9677-ACB58BF53633}"/>
    <hyperlink ref="K85" location="'Financial Assets past due'!A1" display="Financial Assets past due" xr:uid="{2E3E163F-E27E-4912-AF61-CA6EDB478977}"/>
    <hyperlink ref="K83:K84" location="'Financial Assets past due'!A1" display="Financial Assets past due" xr:uid="{E4E9AECA-ED2E-4DEB-8A62-1B652F5DFB38}"/>
    <hyperlink ref="K86" location="'Financial Assets past due'!A1" display="Financial Assets past due" xr:uid="{B63E999A-D268-4A01-8309-09E9D887F330}"/>
    <hyperlink ref="K88" location="'Financial Assets past due'!A1" display="Financial Assets past due" xr:uid="{0EE6C2AE-D362-46BE-A0D8-88F5989E48FD}"/>
    <hyperlink ref="K89:K90" location="'Financial Assets past due'!A1" display="Financial Assets past due" xr:uid="{EFF1EB99-9D5B-447F-A47E-58A8E0EF8B67}"/>
    <hyperlink ref="K91" location="'Financial Assets past due'!A1" display="Financial Assets past due" xr:uid="{78FFA704-AA91-4CAC-8673-AE6348FBE489}"/>
    <hyperlink ref="K94" location="'Financial Assets past due'!A1" display="Financial Assets past due" xr:uid="{8473D39A-DFA2-41DA-8E9E-4D91EE72DFE7}"/>
    <hyperlink ref="K92:K93" location="'Financial Assets past due'!A1" display="Financial Assets past due" xr:uid="{82C81935-3F59-49B8-975D-44BB84F503DF}"/>
    <hyperlink ref="K95" location="'Financial Assets past due'!A1" display="Financial Assets past due" xr:uid="{8A7DF739-A8EF-4274-B8CB-6F88D1295034}"/>
    <hyperlink ref="D511" location="'Balance Sheet'!A1" display="Balance Sheet - Assets" xr:uid="{AA3BBDCD-2EEC-4B63-A0C4-EE3386A14AE3}"/>
    <hyperlink ref="D512:D518" location="'Balance Sheet'!A1" display="Balance Sheet - Assets" xr:uid="{CC3DC40E-65FF-4935-99F1-4CEF5177AEF3}"/>
    <hyperlink ref="K511" location="' Financial Investments (FI)'!A1" display="Financial Investments (FI)" xr:uid="{0493499B-D1EE-4C9A-9D94-E2F25064BA55}"/>
    <hyperlink ref="K512:K518" location="' Financial Investments (FI)'!A1" display="Financial Investments (FI)" xr:uid="{126CF48D-35BD-4B37-B6C1-33A0C9C2AA3F}"/>
  </hyperlinks>
  <pageMargins left="0.7" right="0.7" top="0.75" bottom="0.75" header="0.3" footer="0.3"/>
  <pageSetup paperSize="9" orientation="portrait" r:id="rId1"/>
  <headerFooter>
    <oddFooter>&amp;C_x000D_&amp;1#&amp;"Calibri"&amp;10&amp;K000000 Classification: Unclassified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A8E85-D9A8-4A3C-B340-57F500B85ACE}">
  <sheetPr>
    <pageSetUpPr fitToPage="1"/>
  </sheetPr>
  <dimension ref="B1:S34"/>
  <sheetViews>
    <sheetView showGridLines="0" zoomScale="85" zoomScaleNormal="85" workbookViewId="0">
      <selection activeCell="E32" sqref="E32:G33"/>
    </sheetView>
  </sheetViews>
  <sheetFormatPr defaultColWidth="8.7265625" defaultRowHeight="14" outlineLevelCol="4" x14ac:dyDescent="0.3"/>
  <cols>
    <col min="1" max="1" width="3.7265625" style="9" customWidth="1"/>
    <col min="2" max="2" width="4" style="493" bestFit="1" customWidth="1"/>
    <col min="3" max="3" width="77.453125" style="9" bestFit="1" customWidth="1"/>
    <col min="4" max="4" width="21.54296875" style="9" hidden="1" customWidth="1" outlineLevel="1"/>
    <col min="5" max="5" width="20.54296875" style="9" customWidth="1" collapsed="1"/>
    <col min="6" max="7" width="20.54296875" style="9" customWidth="1"/>
    <col min="8" max="8" width="20.54296875" style="9" hidden="1" customWidth="1" outlineLevel="1"/>
    <col min="9" max="9" width="20.54296875" style="9" hidden="1" customWidth="1" outlineLevel="2"/>
    <col min="10" max="10" width="20.54296875" style="9" hidden="1" customWidth="1" outlineLevel="3"/>
    <col min="11" max="11" width="20.54296875" style="9" hidden="1" customWidth="1" outlineLevel="4"/>
    <col min="12" max="12" width="20.54296875" style="9" customWidth="1" collapsed="1"/>
    <col min="13" max="16384" width="8.7265625" style="9"/>
  </cols>
  <sheetData>
    <row r="1" spans="2:19" s="315" customFormat="1" x14ac:dyDescent="0.3">
      <c r="B1" s="488"/>
    </row>
    <row r="2" spans="2:19" s="315" customFormat="1" ht="15.5" x14ac:dyDescent="0.3">
      <c r="B2" s="488"/>
      <c r="C2" s="312" t="s">
        <v>257</v>
      </c>
      <c r="D2" s="312"/>
      <c r="F2" s="324" t="s">
        <v>141</v>
      </c>
    </row>
    <row r="3" spans="2:19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S3" s="324"/>
    </row>
    <row r="4" spans="2:19" s="315" customFormat="1" x14ac:dyDescent="0.3">
      <c r="B4" s="645">
        <f>'Key inputs'!C31</f>
        <v>2024</v>
      </c>
      <c r="C4" s="646"/>
      <c r="D4" s="346"/>
      <c r="E4" s="345" t="str">
        <f>'Key inputs'!C32</f>
        <v>2024 UY</v>
      </c>
      <c r="F4" s="345" t="str">
        <f>'Key inputs'!D32</f>
        <v>2023 UY</v>
      </c>
      <c r="G4" s="345" t="str">
        <f>'Key inputs'!E32</f>
        <v>2022 UY</v>
      </c>
      <c r="H4" s="345" t="str">
        <f>LEFT(G4,4)-1&amp;" UY"</f>
        <v>2021 UY</v>
      </c>
      <c r="I4" s="345" t="str">
        <f t="shared" ref="I4:K4" si="0">LEFT(H4,4)-1&amp;" UY"</f>
        <v>2020 UY</v>
      </c>
      <c r="J4" s="345" t="str">
        <f t="shared" si="0"/>
        <v>2019 UY</v>
      </c>
      <c r="K4" s="345" t="str">
        <f t="shared" si="0"/>
        <v>2018 UY</v>
      </c>
      <c r="L4" s="327" t="s">
        <v>46</v>
      </c>
    </row>
    <row r="5" spans="2:19" s="315" customFormat="1" x14ac:dyDescent="0.3">
      <c r="B5" s="647"/>
      <c r="C5" s="648"/>
      <c r="D5" s="317" t="s">
        <v>144</v>
      </c>
      <c r="E5" s="316" t="s">
        <v>145</v>
      </c>
      <c r="F5" s="316" t="s">
        <v>146</v>
      </c>
      <c r="G5" s="316" t="s">
        <v>147</v>
      </c>
      <c r="H5" s="316" t="s">
        <v>148</v>
      </c>
      <c r="I5" s="316" t="s">
        <v>149</v>
      </c>
      <c r="J5" s="316" t="s">
        <v>150</v>
      </c>
      <c r="K5" s="316" t="s">
        <v>151</v>
      </c>
      <c r="L5" s="329" t="s">
        <v>152</v>
      </c>
    </row>
    <row r="6" spans="2:19" x14ac:dyDescent="0.3">
      <c r="B6" s="489">
        <v>1</v>
      </c>
      <c r="C6" s="236" t="s">
        <v>570</v>
      </c>
      <c r="D6" s="143" t="s">
        <v>571</v>
      </c>
      <c r="E6" s="110"/>
      <c r="F6" s="110"/>
      <c r="G6" s="110"/>
      <c r="H6" s="110"/>
      <c r="I6" s="110"/>
      <c r="J6" s="110"/>
      <c r="K6" s="110"/>
      <c r="L6" s="191">
        <f t="shared" ref="L6:L8" si="1">SUM(E6:K6)</f>
        <v>0</v>
      </c>
    </row>
    <row r="7" spans="2:19" x14ac:dyDescent="0.3">
      <c r="B7" s="489">
        <v>2</v>
      </c>
      <c r="C7" s="236" t="s">
        <v>572</v>
      </c>
      <c r="D7" s="143" t="s">
        <v>571</v>
      </c>
      <c r="E7" s="110"/>
      <c r="F7" s="110"/>
      <c r="G7" s="110"/>
      <c r="H7" s="110"/>
      <c r="I7" s="110"/>
      <c r="J7" s="110"/>
      <c r="K7" s="110"/>
      <c r="L7" s="183">
        <f t="shared" si="1"/>
        <v>0</v>
      </c>
    </row>
    <row r="8" spans="2:19" ht="14.5" thickBot="1" x14ac:dyDescent="0.35">
      <c r="B8" s="490">
        <v>3</v>
      </c>
      <c r="C8" s="475" t="s">
        <v>46</v>
      </c>
      <c r="D8" s="216"/>
      <c r="E8" s="193">
        <f t="shared" ref="E8:K8" si="2">SUM(E6:E7)</f>
        <v>0</v>
      </c>
      <c r="F8" s="194">
        <f t="shared" si="2"/>
        <v>0</v>
      </c>
      <c r="G8" s="194">
        <f t="shared" si="2"/>
        <v>0</v>
      </c>
      <c r="H8" s="194">
        <f t="shared" si="2"/>
        <v>0</v>
      </c>
      <c r="I8" s="194">
        <f t="shared" si="2"/>
        <v>0</v>
      </c>
      <c r="J8" s="194">
        <f t="shared" si="2"/>
        <v>0</v>
      </c>
      <c r="K8" s="194">
        <f t="shared" si="2"/>
        <v>0</v>
      </c>
      <c r="L8" s="195">
        <f t="shared" si="1"/>
        <v>0</v>
      </c>
    </row>
    <row r="11" spans="2:19" ht="16" thickBot="1" x14ac:dyDescent="0.35">
      <c r="C11" s="312" t="s">
        <v>259</v>
      </c>
    </row>
    <row r="12" spans="2:19" s="315" customFormat="1" x14ac:dyDescent="0.3">
      <c r="B12" s="645">
        <f>B4</f>
        <v>2024</v>
      </c>
      <c r="C12" s="646"/>
      <c r="D12" s="346"/>
      <c r="E12" s="345" t="str">
        <f>'Key inputs'!C32</f>
        <v>2024 UY</v>
      </c>
      <c r="F12" s="345" t="str">
        <f>'Key inputs'!D32</f>
        <v>2023 UY</v>
      </c>
      <c r="G12" s="345" t="str">
        <f>'Key inputs'!E32</f>
        <v>2022 UY</v>
      </c>
      <c r="H12" s="345" t="str">
        <f>LEFT(G12,4)-1&amp;" UY"</f>
        <v>2021 UY</v>
      </c>
      <c r="I12" s="345" t="str">
        <f t="shared" ref="I12" si="3">LEFT(H12,4)-1&amp;" UY"</f>
        <v>2020 UY</v>
      </c>
      <c r="J12" s="345" t="str">
        <f t="shared" ref="J12" si="4">LEFT(I12,4)-1&amp;" UY"</f>
        <v>2019 UY</v>
      </c>
      <c r="K12" s="345" t="str">
        <f t="shared" ref="K12" si="5">LEFT(J12,4)-1&amp;" UY"</f>
        <v>2018 UY</v>
      </c>
      <c r="L12" s="327" t="s">
        <v>46</v>
      </c>
    </row>
    <row r="13" spans="2:19" s="315" customFormat="1" x14ac:dyDescent="0.3">
      <c r="B13" s="647"/>
      <c r="C13" s="648"/>
      <c r="D13" s="317" t="s">
        <v>144</v>
      </c>
      <c r="E13" s="316" t="s">
        <v>145</v>
      </c>
      <c r="F13" s="316" t="s">
        <v>146</v>
      </c>
      <c r="G13" s="316" t="s">
        <v>147</v>
      </c>
      <c r="H13" s="316" t="s">
        <v>148</v>
      </c>
      <c r="I13" s="316" t="s">
        <v>149</v>
      </c>
      <c r="J13" s="316" t="s">
        <v>150</v>
      </c>
      <c r="K13" s="316" t="s">
        <v>151</v>
      </c>
      <c r="L13" s="329" t="s">
        <v>152</v>
      </c>
    </row>
    <row r="14" spans="2:19" x14ac:dyDescent="0.3">
      <c r="B14" s="489">
        <v>1</v>
      </c>
      <c r="C14" s="236" t="s">
        <v>570</v>
      </c>
      <c r="D14" s="143" t="s">
        <v>573</v>
      </c>
      <c r="E14" s="110"/>
      <c r="F14" s="110"/>
      <c r="G14" s="110"/>
      <c r="H14" s="110"/>
      <c r="I14" s="110"/>
      <c r="J14" s="110"/>
      <c r="K14" s="110"/>
      <c r="L14" s="191">
        <f t="shared" ref="L14:L16" si="6">SUM(E14:K14)</f>
        <v>0</v>
      </c>
    </row>
    <row r="15" spans="2:19" x14ac:dyDescent="0.3">
      <c r="B15" s="489">
        <v>2</v>
      </c>
      <c r="C15" s="236" t="s">
        <v>572</v>
      </c>
      <c r="D15" s="143" t="s">
        <v>573</v>
      </c>
      <c r="E15" s="110"/>
      <c r="F15" s="110"/>
      <c r="G15" s="110"/>
      <c r="H15" s="110"/>
      <c r="I15" s="110"/>
      <c r="J15" s="110"/>
      <c r="K15" s="110"/>
      <c r="L15" s="183">
        <f t="shared" si="6"/>
        <v>0</v>
      </c>
    </row>
    <row r="16" spans="2:19" ht="14.5" thickBot="1" x14ac:dyDescent="0.35">
      <c r="B16" s="490">
        <v>3</v>
      </c>
      <c r="C16" s="475" t="s">
        <v>46</v>
      </c>
      <c r="D16" s="216"/>
      <c r="E16" s="193">
        <f t="shared" ref="E16:K16" si="7">SUM(E14:E15)</f>
        <v>0</v>
      </c>
      <c r="F16" s="194">
        <f t="shared" si="7"/>
        <v>0</v>
      </c>
      <c r="G16" s="194">
        <f t="shared" si="7"/>
        <v>0</v>
      </c>
      <c r="H16" s="194">
        <f t="shared" si="7"/>
        <v>0</v>
      </c>
      <c r="I16" s="194">
        <f t="shared" si="7"/>
        <v>0</v>
      </c>
      <c r="J16" s="194">
        <f t="shared" si="7"/>
        <v>0</v>
      </c>
      <c r="K16" s="194">
        <f t="shared" si="7"/>
        <v>0</v>
      </c>
      <c r="L16" s="195">
        <f t="shared" si="6"/>
        <v>0</v>
      </c>
    </row>
    <row r="20" spans="2:12" s="315" customFormat="1" ht="15.5" x14ac:dyDescent="0.3">
      <c r="B20" s="488"/>
      <c r="C20" s="312" t="str">
        <f>LEFT(B22,4) &amp; " - Debtors arising out of direct insurance operations  "</f>
        <v>2023 - Debtors arising out of direct insurance operations  </v>
      </c>
      <c r="D20" s="312"/>
    </row>
    <row r="21" spans="2:12" s="315" customFormat="1" ht="15" thickBot="1" x14ac:dyDescent="0.35">
      <c r="B21" s="488"/>
      <c r="C21" s="313" t="str">
        <f>"Figures in thousands of "&amp;'Key inputs'!H26</f>
        <v>Figures in thousands of GBP</v>
      </c>
      <c r="D21" s="325"/>
    </row>
    <row r="22" spans="2:12" x14ac:dyDescent="0.3">
      <c r="B22" s="725">
        <f>'Key inputs'!G31</f>
        <v>2023</v>
      </c>
      <c r="C22" s="731"/>
      <c r="D22" s="548"/>
      <c r="E22" s="97" t="str">
        <f>'Key inputs'!G32</f>
        <v>2023 UY</v>
      </c>
      <c r="F22" s="97" t="str">
        <f>'Key inputs'!H32</f>
        <v>2022 UY</v>
      </c>
      <c r="G22" s="97" t="str">
        <f>'Key inputs'!I32</f>
        <v>2021 UY</v>
      </c>
      <c r="H22" s="97" t="str">
        <f>LEFT(G22,4)-1&amp;" UY"</f>
        <v>2020 UY</v>
      </c>
      <c r="I22" s="97" t="str">
        <f t="shared" ref="I22:K22" si="8">LEFT(H22,4)-1&amp;" UY"</f>
        <v>2019 UY</v>
      </c>
      <c r="J22" s="97" t="str">
        <f t="shared" si="8"/>
        <v>2018 UY</v>
      </c>
      <c r="K22" s="97" t="str">
        <f t="shared" si="8"/>
        <v>2017 UY</v>
      </c>
      <c r="L22" s="98" t="s">
        <v>46</v>
      </c>
    </row>
    <row r="23" spans="2:12" x14ac:dyDescent="0.3">
      <c r="B23" s="727"/>
      <c r="C23" s="732"/>
      <c r="D23" s="317" t="s">
        <v>144</v>
      </c>
      <c r="E23" s="245" t="s">
        <v>145</v>
      </c>
      <c r="F23" s="245" t="s">
        <v>146</v>
      </c>
      <c r="G23" s="245" t="s">
        <v>147</v>
      </c>
      <c r="H23" s="245" t="s">
        <v>148</v>
      </c>
      <c r="I23" s="245" t="s">
        <v>149</v>
      </c>
      <c r="J23" s="245" t="s">
        <v>150</v>
      </c>
      <c r="K23" s="245" t="s">
        <v>151</v>
      </c>
      <c r="L23" s="246" t="s">
        <v>152</v>
      </c>
    </row>
    <row r="24" spans="2:12" x14ac:dyDescent="0.3">
      <c r="B24" s="489">
        <v>1</v>
      </c>
      <c r="C24" s="236" t="s">
        <v>570</v>
      </c>
      <c r="D24" s="143" t="s">
        <v>571</v>
      </c>
      <c r="E24" s="111"/>
      <c r="F24" s="111"/>
      <c r="G24" s="111"/>
      <c r="H24" s="111"/>
      <c r="I24" s="111"/>
      <c r="J24" s="111"/>
      <c r="K24" s="111"/>
      <c r="L24" s="184">
        <f>SUM(E24:K24)</f>
        <v>0</v>
      </c>
    </row>
    <row r="25" spans="2:12" x14ac:dyDescent="0.3">
      <c r="B25" s="489">
        <v>2</v>
      </c>
      <c r="C25" s="236" t="s">
        <v>572</v>
      </c>
      <c r="D25" s="143" t="s">
        <v>571</v>
      </c>
      <c r="E25" s="111"/>
      <c r="F25" s="111"/>
      <c r="G25" s="111"/>
      <c r="H25" s="111"/>
      <c r="I25" s="111"/>
      <c r="J25" s="111"/>
      <c r="K25" s="111"/>
      <c r="L25" s="184">
        <f t="shared" ref="L25" si="9">SUM(E25:K25)</f>
        <v>0</v>
      </c>
    </row>
    <row r="26" spans="2:12" ht="14.5" thickBot="1" x14ac:dyDescent="0.35">
      <c r="B26" s="490">
        <f>SUM(B24:B25)</f>
        <v>3</v>
      </c>
      <c r="C26" s="475" t="s">
        <v>46</v>
      </c>
      <c r="D26" s="216"/>
      <c r="E26" s="194">
        <f t="shared" ref="E26:K26" si="10">SUM(E24:E25)</f>
        <v>0</v>
      </c>
      <c r="F26" s="194">
        <f t="shared" si="10"/>
        <v>0</v>
      </c>
      <c r="G26" s="194">
        <f t="shared" si="10"/>
        <v>0</v>
      </c>
      <c r="H26" s="194">
        <f t="shared" si="10"/>
        <v>0</v>
      </c>
      <c r="I26" s="194">
        <f t="shared" si="10"/>
        <v>0</v>
      </c>
      <c r="J26" s="194">
        <f t="shared" si="10"/>
        <v>0</v>
      </c>
      <c r="K26" s="194">
        <f t="shared" si="10"/>
        <v>0</v>
      </c>
      <c r="L26" s="195">
        <f>SUM(E26:K26)</f>
        <v>0</v>
      </c>
    </row>
    <row r="29" spans="2:12" s="315" customFormat="1" ht="16" thickBot="1" x14ac:dyDescent="0.35">
      <c r="B29" s="488"/>
      <c r="C29" s="312" t="str">
        <f>LEFT(B22,4) &amp; " - Debtors arising out of reinsurance operations  "</f>
        <v>2023 - Debtors arising out of reinsurance operations  </v>
      </c>
      <c r="D29" s="312"/>
    </row>
    <row r="30" spans="2:12" x14ac:dyDescent="0.3">
      <c r="B30" s="725">
        <f>'Key inputs'!G31</f>
        <v>2023</v>
      </c>
      <c r="C30" s="731"/>
      <c r="D30" s="548"/>
      <c r="E30" s="97" t="str">
        <f>'Key inputs'!G32</f>
        <v>2023 UY</v>
      </c>
      <c r="F30" s="97" t="str">
        <f>'Key inputs'!H32</f>
        <v>2022 UY</v>
      </c>
      <c r="G30" s="97" t="str">
        <f>'Key inputs'!I32</f>
        <v>2021 UY</v>
      </c>
      <c r="H30" s="97" t="str">
        <f>LEFT(G30,4)-1&amp;" UY"</f>
        <v>2020 UY</v>
      </c>
      <c r="I30" s="97" t="str">
        <f t="shared" ref="I30" si="11">LEFT(H30,4)-1&amp;" UY"</f>
        <v>2019 UY</v>
      </c>
      <c r="J30" s="97" t="str">
        <f t="shared" ref="J30" si="12">LEFT(I30,4)-1&amp;" UY"</f>
        <v>2018 UY</v>
      </c>
      <c r="K30" s="97" t="str">
        <f t="shared" ref="K30" si="13">LEFT(J30,4)-1&amp;" UY"</f>
        <v>2017 UY</v>
      </c>
      <c r="L30" s="98" t="s">
        <v>46</v>
      </c>
    </row>
    <row r="31" spans="2:12" x14ac:dyDescent="0.3">
      <c r="B31" s="727"/>
      <c r="C31" s="732"/>
      <c r="D31" s="317" t="s">
        <v>144</v>
      </c>
      <c r="E31" s="245" t="s">
        <v>145</v>
      </c>
      <c r="F31" s="245" t="s">
        <v>146</v>
      </c>
      <c r="G31" s="245" t="s">
        <v>147</v>
      </c>
      <c r="H31" s="245" t="s">
        <v>148</v>
      </c>
      <c r="I31" s="245" t="s">
        <v>149</v>
      </c>
      <c r="J31" s="245" t="s">
        <v>150</v>
      </c>
      <c r="K31" s="245" t="s">
        <v>151</v>
      </c>
      <c r="L31" s="246" t="s">
        <v>152</v>
      </c>
    </row>
    <row r="32" spans="2:12" x14ac:dyDescent="0.3">
      <c r="B32" s="489">
        <v>1</v>
      </c>
      <c r="C32" s="236" t="s">
        <v>570</v>
      </c>
      <c r="D32" s="143" t="s">
        <v>573</v>
      </c>
      <c r="E32" s="111"/>
      <c r="F32" s="111"/>
      <c r="G32" s="111"/>
      <c r="H32" s="111"/>
      <c r="I32" s="111"/>
      <c r="J32" s="111"/>
      <c r="K32" s="111"/>
      <c r="L32" s="184">
        <f>SUM(E32:K32)</f>
        <v>0</v>
      </c>
    </row>
    <row r="33" spans="2:12" x14ac:dyDescent="0.3">
      <c r="B33" s="489">
        <v>2</v>
      </c>
      <c r="C33" s="236" t="s">
        <v>572</v>
      </c>
      <c r="D33" s="143" t="s">
        <v>573</v>
      </c>
      <c r="E33" s="111"/>
      <c r="F33" s="111"/>
      <c r="G33" s="111"/>
      <c r="H33" s="111"/>
      <c r="I33" s="111"/>
      <c r="J33" s="111"/>
      <c r="K33" s="111"/>
      <c r="L33" s="184">
        <f t="shared" ref="L33" si="14">SUM(E33:K33)</f>
        <v>0</v>
      </c>
    </row>
    <row r="34" spans="2:12" ht="14.5" thickBot="1" x14ac:dyDescent="0.35">
      <c r="B34" s="490">
        <f>SUM(B32:B33)</f>
        <v>3</v>
      </c>
      <c r="C34" s="475" t="s">
        <v>46</v>
      </c>
      <c r="D34" s="216"/>
      <c r="E34" s="194">
        <f t="shared" ref="E34:K34" si="15">SUM(E32:E33)</f>
        <v>0</v>
      </c>
      <c r="F34" s="194">
        <f t="shared" si="15"/>
        <v>0</v>
      </c>
      <c r="G34" s="194">
        <f t="shared" si="15"/>
        <v>0</v>
      </c>
      <c r="H34" s="194">
        <f t="shared" si="15"/>
        <v>0</v>
      </c>
      <c r="I34" s="194">
        <f t="shared" si="15"/>
        <v>0</v>
      </c>
      <c r="J34" s="194">
        <f t="shared" si="15"/>
        <v>0</v>
      </c>
      <c r="K34" s="194">
        <f t="shared" si="15"/>
        <v>0</v>
      </c>
      <c r="L34" s="195">
        <f>SUM(E34:K34)</f>
        <v>0</v>
      </c>
    </row>
  </sheetData>
  <sheetProtection algorithmName="SHA-512" hashValue="bsSb++X2i+xGRNnrY343uxfNtYlPJ7tygnYnyvvA7KEc3qRAhork8OrXFj5rwGiRd0jALobSvUynZwtvysO1iA==" saltValue="KZjfW4bsSmUJ9KTt35dSPA==" spinCount="100000" sheet="1" formatCells="0" formatColumns="0" formatRows="0"/>
  <mergeCells count="4">
    <mergeCell ref="B4:C5"/>
    <mergeCell ref="B22:C23"/>
    <mergeCell ref="B12:C13"/>
    <mergeCell ref="B30:C31"/>
  </mergeCells>
  <hyperlinks>
    <hyperlink ref="F2" location="Content!A1" display="&lt;&lt;&lt; Back to ToC" xr:uid="{4FEF6F92-3D26-4F58-8C9C-C6573A19624D}"/>
  </hyperlinks>
  <pageMargins left="0.7" right="0.7" top="0.75" bottom="0.75" header="0.3" footer="0.3"/>
  <pageSetup paperSize="9" scale="74" fitToHeight="0" orientation="landscape" r:id="rId1"/>
  <headerFooter>
    <oddFooter>&amp;C_x000D_&amp;1#&amp;"Calibri"&amp;10&amp;K000000 Classification: Unclassified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335C-5EB9-4848-BD4B-20AC900803A2}">
  <sheetPr>
    <pageSetUpPr fitToPage="1"/>
  </sheetPr>
  <dimension ref="B1:S34"/>
  <sheetViews>
    <sheetView showGridLines="0" zoomScale="85" zoomScaleNormal="85" workbookViewId="0">
      <selection activeCell="E32" sqref="E32:G33"/>
    </sheetView>
  </sheetViews>
  <sheetFormatPr defaultColWidth="8.7265625" defaultRowHeight="14" outlineLevelCol="4" x14ac:dyDescent="0.3"/>
  <cols>
    <col min="1" max="1" width="3.7265625" style="9" customWidth="1"/>
    <col min="2" max="2" width="4" style="493" bestFit="1" customWidth="1"/>
    <col min="3" max="3" width="77.453125" style="9" bestFit="1" customWidth="1"/>
    <col min="4" max="4" width="21.54296875" style="9" hidden="1" customWidth="1" outlineLevel="1"/>
    <col min="5" max="5" width="20.54296875" style="9" customWidth="1" collapsed="1"/>
    <col min="6" max="7" width="20.54296875" style="9" customWidth="1"/>
    <col min="8" max="8" width="20.54296875" style="9" hidden="1" customWidth="1" outlineLevel="1"/>
    <col min="9" max="9" width="20.54296875" style="9" hidden="1" customWidth="1" outlineLevel="2"/>
    <col min="10" max="10" width="20.54296875" style="9" hidden="1" customWidth="1" outlineLevel="3"/>
    <col min="11" max="11" width="20.54296875" style="9" hidden="1" customWidth="1" outlineLevel="4"/>
    <col min="12" max="12" width="20.54296875" style="9" customWidth="1" collapsed="1"/>
    <col min="13" max="16384" width="8.7265625" style="9"/>
  </cols>
  <sheetData>
    <row r="1" spans="2:19" s="315" customFormat="1" x14ac:dyDescent="0.3">
      <c r="B1" s="488"/>
    </row>
    <row r="2" spans="2:19" s="315" customFormat="1" ht="15.5" x14ac:dyDescent="0.3">
      <c r="B2" s="488"/>
      <c r="C2" s="312" t="s">
        <v>295</v>
      </c>
      <c r="D2" s="312"/>
      <c r="F2" s="324" t="s">
        <v>141</v>
      </c>
    </row>
    <row r="3" spans="2:19" s="315" customFormat="1" ht="15" thickBot="1" x14ac:dyDescent="0.35">
      <c r="B3" s="488"/>
      <c r="C3" s="313" t="str">
        <f>"Figures in thousands of "&amp;'Key inputs'!G26</f>
        <v>Figures in thousands of GBP</v>
      </c>
      <c r="D3" s="325"/>
      <c r="S3" s="324"/>
    </row>
    <row r="4" spans="2:19" s="315" customFormat="1" x14ac:dyDescent="0.3">
      <c r="B4" s="645">
        <f>'Key inputs'!C31</f>
        <v>2024</v>
      </c>
      <c r="C4" s="646"/>
      <c r="D4" s="346"/>
      <c r="E4" s="345" t="str">
        <f>'Key inputs'!C32</f>
        <v>2024 UY</v>
      </c>
      <c r="F4" s="345" t="str">
        <f>'Key inputs'!D32</f>
        <v>2023 UY</v>
      </c>
      <c r="G4" s="345" t="str">
        <f>'Key inputs'!E32</f>
        <v>2022 UY</v>
      </c>
      <c r="H4" s="345" t="str">
        <f>LEFT(G4,4)-1&amp;" UY"</f>
        <v>2021 UY</v>
      </c>
      <c r="I4" s="345" t="str">
        <f t="shared" ref="I4:K4" si="0">LEFT(H4,4)-1&amp;" UY"</f>
        <v>2020 UY</v>
      </c>
      <c r="J4" s="345" t="str">
        <f t="shared" si="0"/>
        <v>2019 UY</v>
      </c>
      <c r="K4" s="345" t="str">
        <f t="shared" si="0"/>
        <v>2018 UY</v>
      </c>
      <c r="L4" s="327" t="s">
        <v>46</v>
      </c>
    </row>
    <row r="5" spans="2:19" s="315" customFormat="1" x14ac:dyDescent="0.3">
      <c r="B5" s="647"/>
      <c r="C5" s="648"/>
      <c r="D5" s="317" t="s">
        <v>144</v>
      </c>
      <c r="E5" s="316" t="s">
        <v>145</v>
      </c>
      <c r="F5" s="316" t="s">
        <v>146</v>
      </c>
      <c r="G5" s="316" t="s">
        <v>147</v>
      </c>
      <c r="H5" s="316" t="s">
        <v>148</v>
      </c>
      <c r="I5" s="316" t="s">
        <v>149</v>
      </c>
      <c r="J5" s="316" t="s">
        <v>150</v>
      </c>
      <c r="K5" s="316" t="s">
        <v>151</v>
      </c>
      <c r="L5" s="329" t="s">
        <v>152</v>
      </c>
    </row>
    <row r="6" spans="2:19" x14ac:dyDescent="0.3">
      <c r="B6" s="489">
        <v>1</v>
      </c>
      <c r="C6" s="236" t="s">
        <v>570</v>
      </c>
      <c r="D6" s="143" t="s">
        <v>574</v>
      </c>
      <c r="E6" s="110"/>
      <c r="F6" s="110"/>
      <c r="G6" s="110"/>
      <c r="H6" s="110"/>
      <c r="I6" s="110"/>
      <c r="J6" s="110"/>
      <c r="K6" s="110"/>
      <c r="L6" s="191">
        <f t="shared" ref="L6:L8" si="1">SUM(E6:K6)</f>
        <v>0</v>
      </c>
    </row>
    <row r="7" spans="2:19" x14ac:dyDescent="0.3">
      <c r="B7" s="489">
        <v>2</v>
      </c>
      <c r="C7" s="236" t="s">
        <v>572</v>
      </c>
      <c r="D7" s="143" t="s">
        <v>574</v>
      </c>
      <c r="E7" s="110"/>
      <c r="F7" s="110"/>
      <c r="G7" s="110"/>
      <c r="H7" s="110"/>
      <c r="I7" s="110"/>
      <c r="J7" s="110"/>
      <c r="K7" s="110"/>
      <c r="L7" s="183">
        <f t="shared" si="1"/>
        <v>0</v>
      </c>
    </row>
    <row r="8" spans="2:19" ht="14.5" thickBot="1" x14ac:dyDescent="0.35">
      <c r="B8" s="490">
        <v>3</v>
      </c>
      <c r="C8" s="475" t="s">
        <v>46</v>
      </c>
      <c r="D8" s="216"/>
      <c r="E8" s="193">
        <f t="shared" ref="E8:K8" si="2">SUM(E6:E7)</f>
        <v>0</v>
      </c>
      <c r="F8" s="194">
        <f t="shared" si="2"/>
        <v>0</v>
      </c>
      <c r="G8" s="194">
        <f t="shared" si="2"/>
        <v>0</v>
      </c>
      <c r="H8" s="194">
        <f t="shared" si="2"/>
        <v>0</v>
      </c>
      <c r="I8" s="194">
        <f t="shared" si="2"/>
        <v>0</v>
      </c>
      <c r="J8" s="194">
        <f t="shared" si="2"/>
        <v>0</v>
      </c>
      <c r="K8" s="194">
        <f t="shared" si="2"/>
        <v>0</v>
      </c>
      <c r="L8" s="195">
        <f t="shared" si="1"/>
        <v>0</v>
      </c>
    </row>
    <row r="11" spans="2:19" ht="16" thickBot="1" x14ac:dyDescent="0.35">
      <c r="C11" s="312" t="s">
        <v>297</v>
      </c>
    </row>
    <row r="12" spans="2:19" s="315" customFormat="1" x14ac:dyDescent="0.3">
      <c r="B12" s="645">
        <f>B4</f>
        <v>2024</v>
      </c>
      <c r="C12" s="646"/>
      <c r="D12" s="346"/>
      <c r="E12" s="345" t="str">
        <f>'Key inputs'!C32</f>
        <v>2024 UY</v>
      </c>
      <c r="F12" s="345" t="str">
        <f>'Key inputs'!D32</f>
        <v>2023 UY</v>
      </c>
      <c r="G12" s="345" t="str">
        <f>'Key inputs'!E32</f>
        <v>2022 UY</v>
      </c>
      <c r="H12" s="345" t="str">
        <f>LEFT(G12,4)-1&amp;" UY"</f>
        <v>2021 UY</v>
      </c>
      <c r="I12" s="345" t="str">
        <f t="shared" ref="I12:K12" si="3">LEFT(H12,4)-1&amp;" UY"</f>
        <v>2020 UY</v>
      </c>
      <c r="J12" s="345" t="str">
        <f t="shared" si="3"/>
        <v>2019 UY</v>
      </c>
      <c r="K12" s="345" t="str">
        <f t="shared" si="3"/>
        <v>2018 UY</v>
      </c>
      <c r="L12" s="327" t="s">
        <v>46</v>
      </c>
    </row>
    <row r="13" spans="2:19" s="315" customFormat="1" x14ac:dyDescent="0.3">
      <c r="B13" s="647"/>
      <c r="C13" s="648"/>
      <c r="D13" s="317" t="s">
        <v>144</v>
      </c>
      <c r="E13" s="316" t="s">
        <v>145</v>
      </c>
      <c r="F13" s="316" t="s">
        <v>146</v>
      </c>
      <c r="G13" s="316" t="s">
        <v>147</v>
      </c>
      <c r="H13" s="316" t="s">
        <v>148</v>
      </c>
      <c r="I13" s="316" t="s">
        <v>149</v>
      </c>
      <c r="J13" s="316" t="s">
        <v>150</v>
      </c>
      <c r="K13" s="316" t="s">
        <v>151</v>
      </c>
      <c r="L13" s="329" t="s">
        <v>152</v>
      </c>
    </row>
    <row r="14" spans="2:19" x14ac:dyDescent="0.3">
      <c r="B14" s="489">
        <v>1</v>
      </c>
      <c r="C14" s="236" t="s">
        <v>570</v>
      </c>
      <c r="D14" s="143" t="s">
        <v>575</v>
      </c>
      <c r="E14" s="110"/>
      <c r="F14" s="110"/>
      <c r="G14" s="110"/>
      <c r="H14" s="110"/>
      <c r="I14" s="110"/>
      <c r="J14" s="110"/>
      <c r="K14" s="110"/>
      <c r="L14" s="191">
        <f t="shared" ref="L14:L16" si="4">SUM(E14:K14)</f>
        <v>0</v>
      </c>
    </row>
    <row r="15" spans="2:19" x14ac:dyDescent="0.3">
      <c r="B15" s="489">
        <v>2</v>
      </c>
      <c r="C15" s="236" t="s">
        <v>572</v>
      </c>
      <c r="D15" s="143" t="s">
        <v>575</v>
      </c>
      <c r="E15" s="110"/>
      <c r="F15" s="110"/>
      <c r="G15" s="110"/>
      <c r="H15" s="110"/>
      <c r="I15" s="110"/>
      <c r="J15" s="110"/>
      <c r="K15" s="110"/>
      <c r="L15" s="183">
        <f t="shared" si="4"/>
        <v>0</v>
      </c>
    </row>
    <row r="16" spans="2:19" ht="14.5" thickBot="1" x14ac:dyDescent="0.35">
      <c r="B16" s="490">
        <v>3</v>
      </c>
      <c r="C16" s="475" t="s">
        <v>46</v>
      </c>
      <c r="D16" s="216"/>
      <c r="E16" s="193">
        <f t="shared" ref="E16:K16" si="5">SUM(E14:E15)</f>
        <v>0</v>
      </c>
      <c r="F16" s="194">
        <f t="shared" si="5"/>
        <v>0</v>
      </c>
      <c r="G16" s="194">
        <f t="shared" si="5"/>
        <v>0</v>
      </c>
      <c r="H16" s="194">
        <f t="shared" si="5"/>
        <v>0</v>
      </c>
      <c r="I16" s="194">
        <f t="shared" si="5"/>
        <v>0</v>
      </c>
      <c r="J16" s="194">
        <f t="shared" si="5"/>
        <v>0</v>
      </c>
      <c r="K16" s="194">
        <f t="shared" si="5"/>
        <v>0</v>
      </c>
      <c r="L16" s="195">
        <f t="shared" si="4"/>
        <v>0</v>
      </c>
    </row>
    <row r="20" spans="2:12" s="315" customFormat="1" ht="15.5" x14ac:dyDescent="0.3">
      <c r="B20" s="488"/>
      <c r="C20" s="312" t="str">
        <f>LEFT(B22,4) &amp; " - Creditors arising out of direct insurance operations  "</f>
        <v>2023 - Creditors arising out of direct insurance operations  </v>
      </c>
      <c r="D20" s="312"/>
    </row>
    <row r="21" spans="2:12" s="315" customFormat="1" ht="15" thickBot="1" x14ac:dyDescent="0.35">
      <c r="B21" s="488"/>
      <c r="C21" s="313" t="str">
        <f>"Figures in thousands of "&amp;'Key inputs'!H26</f>
        <v>Figures in thousands of GBP</v>
      </c>
      <c r="D21" s="325"/>
    </row>
    <row r="22" spans="2:12" x14ac:dyDescent="0.3">
      <c r="B22" s="725">
        <f>'Key inputs'!G31</f>
        <v>2023</v>
      </c>
      <c r="C22" s="731"/>
      <c r="D22" s="548"/>
      <c r="E22" s="97" t="str">
        <f>'Key inputs'!G32</f>
        <v>2023 UY</v>
      </c>
      <c r="F22" s="97" t="str">
        <f>'Key inputs'!H32</f>
        <v>2022 UY</v>
      </c>
      <c r="G22" s="97" t="str">
        <f>'Key inputs'!I32</f>
        <v>2021 UY</v>
      </c>
      <c r="H22" s="97" t="str">
        <f>LEFT(G22,4)-1&amp;" UY"</f>
        <v>2020 UY</v>
      </c>
      <c r="I22" s="97" t="str">
        <f t="shared" ref="I22:K22" si="6">LEFT(H22,4)-1&amp;" UY"</f>
        <v>2019 UY</v>
      </c>
      <c r="J22" s="97" t="str">
        <f t="shared" si="6"/>
        <v>2018 UY</v>
      </c>
      <c r="K22" s="97" t="str">
        <f t="shared" si="6"/>
        <v>2017 UY</v>
      </c>
      <c r="L22" s="98" t="s">
        <v>46</v>
      </c>
    </row>
    <row r="23" spans="2:12" x14ac:dyDescent="0.3">
      <c r="B23" s="727"/>
      <c r="C23" s="732"/>
      <c r="D23" s="317" t="s">
        <v>144</v>
      </c>
      <c r="E23" s="245" t="s">
        <v>145</v>
      </c>
      <c r="F23" s="245" t="s">
        <v>146</v>
      </c>
      <c r="G23" s="245" t="s">
        <v>147</v>
      </c>
      <c r="H23" s="245" t="s">
        <v>148</v>
      </c>
      <c r="I23" s="245" t="s">
        <v>149</v>
      </c>
      <c r="J23" s="245" t="s">
        <v>150</v>
      </c>
      <c r="K23" s="245" t="s">
        <v>151</v>
      </c>
      <c r="L23" s="246" t="s">
        <v>152</v>
      </c>
    </row>
    <row r="24" spans="2:12" x14ac:dyDescent="0.3">
      <c r="B24" s="489">
        <v>1</v>
      </c>
      <c r="C24" s="236" t="s">
        <v>570</v>
      </c>
      <c r="D24" s="143" t="s">
        <v>574</v>
      </c>
      <c r="E24" s="111"/>
      <c r="F24" s="111"/>
      <c r="G24" s="111"/>
      <c r="H24" s="111"/>
      <c r="I24" s="111"/>
      <c r="J24" s="111"/>
      <c r="K24" s="111"/>
      <c r="L24" s="184">
        <f>SUM(E24:K24)</f>
        <v>0</v>
      </c>
    </row>
    <row r="25" spans="2:12" x14ac:dyDescent="0.3">
      <c r="B25" s="489">
        <v>2</v>
      </c>
      <c r="C25" s="236" t="s">
        <v>572</v>
      </c>
      <c r="D25" s="143" t="s">
        <v>574</v>
      </c>
      <c r="E25" s="111"/>
      <c r="F25" s="111"/>
      <c r="G25" s="111"/>
      <c r="H25" s="111"/>
      <c r="I25" s="111"/>
      <c r="J25" s="111"/>
      <c r="K25" s="111"/>
      <c r="L25" s="184">
        <f t="shared" ref="L25" si="7">SUM(E25:K25)</f>
        <v>0</v>
      </c>
    </row>
    <row r="26" spans="2:12" ht="14.5" thickBot="1" x14ac:dyDescent="0.35">
      <c r="B26" s="490">
        <f>SUM(B24:B25)</f>
        <v>3</v>
      </c>
      <c r="C26" s="475" t="s">
        <v>46</v>
      </c>
      <c r="D26" s="216"/>
      <c r="E26" s="194">
        <f t="shared" ref="E26:K26" si="8">SUM(E24:E25)</f>
        <v>0</v>
      </c>
      <c r="F26" s="194">
        <f t="shared" si="8"/>
        <v>0</v>
      </c>
      <c r="G26" s="194">
        <f t="shared" si="8"/>
        <v>0</v>
      </c>
      <c r="H26" s="194">
        <f t="shared" si="8"/>
        <v>0</v>
      </c>
      <c r="I26" s="194">
        <f t="shared" si="8"/>
        <v>0</v>
      </c>
      <c r="J26" s="194">
        <f t="shared" si="8"/>
        <v>0</v>
      </c>
      <c r="K26" s="194">
        <f t="shared" si="8"/>
        <v>0</v>
      </c>
      <c r="L26" s="195">
        <f>SUM(E26:K26)</f>
        <v>0</v>
      </c>
    </row>
    <row r="29" spans="2:12" s="315" customFormat="1" ht="16" thickBot="1" x14ac:dyDescent="0.35">
      <c r="B29" s="488"/>
      <c r="C29" s="312" t="str">
        <f>LEFT(B22,4) &amp; " - Creditors arising out of reinsurance operations  "</f>
        <v>2023 - Creditors arising out of reinsurance operations  </v>
      </c>
      <c r="D29" s="312"/>
    </row>
    <row r="30" spans="2:12" x14ac:dyDescent="0.3">
      <c r="B30" s="725">
        <f>'Key inputs'!G31</f>
        <v>2023</v>
      </c>
      <c r="C30" s="731"/>
      <c r="D30" s="548"/>
      <c r="E30" s="97" t="str">
        <f>'Key inputs'!G32</f>
        <v>2023 UY</v>
      </c>
      <c r="F30" s="97" t="str">
        <f>'Key inputs'!H32</f>
        <v>2022 UY</v>
      </c>
      <c r="G30" s="97" t="str">
        <f>'Key inputs'!I32</f>
        <v>2021 UY</v>
      </c>
      <c r="H30" s="97" t="str">
        <f>LEFT(G30,4)-1&amp;" UY"</f>
        <v>2020 UY</v>
      </c>
      <c r="I30" s="97" t="str">
        <f t="shared" ref="I30:K30" si="9">LEFT(H30,4)-1&amp;" UY"</f>
        <v>2019 UY</v>
      </c>
      <c r="J30" s="97" t="str">
        <f t="shared" si="9"/>
        <v>2018 UY</v>
      </c>
      <c r="K30" s="97" t="str">
        <f t="shared" si="9"/>
        <v>2017 UY</v>
      </c>
      <c r="L30" s="98" t="s">
        <v>46</v>
      </c>
    </row>
    <row r="31" spans="2:12" x14ac:dyDescent="0.3">
      <c r="B31" s="727"/>
      <c r="C31" s="732"/>
      <c r="D31" s="317" t="s">
        <v>144</v>
      </c>
      <c r="E31" s="245" t="s">
        <v>145</v>
      </c>
      <c r="F31" s="245" t="s">
        <v>146</v>
      </c>
      <c r="G31" s="245" t="s">
        <v>147</v>
      </c>
      <c r="H31" s="245" t="s">
        <v>148</v>
      </c>
      <c r="I31" s="245" t="s">
        <v>149</v>
      </c>
      <c r="J31" s="245" t="s">
        <v>150</v>
      </c>
      <c r="K31" s="245" t="s">
        <v>151</v>
      </c>
      <c r="L31" s="246" t="s">
        <v>152</v>
      </c>
    </row>
    <row r="32" spans="2:12" x14ac:dyDescent="0.3">
      <c r="B32" s="489">
        <v>1</v>
      </c>
      <c r="C32" s="236" t="s">
        <v>570</v>
      </c>
      <c r="D32" s="143" t="s">
        <v>575</v>
      </c>
      <c r="E32" s="111"/>
      <c r="F32" s="111"/>
      <c r="G32" s="111"/>
      <c r="H32" s="111"/>
      <c r="I32" s="111"/>
      <c r="J32" s="111"/>
      <c r="K32" s="111"/>
      <c r="L32" s="184">
        <f>SUM(E32:K32)</f>
        <v>0</v>
      </c>
    </row>
    <row r="33" spans="2:12" x14ac:dyDescent="0.3">
      <c r="B33" s="489">
        <v>2</v>
      </c>
      <c r="C33" s="236" t="s">
        <v>572</v>
      </c>
      <c r="D33" s="143" t="s">
        <v>575</v>
      </c>
      <c r="E33" s="111"/>
      <c r="F33" s="111"/>
      <c r="G33" s="111"/>
      <c r="H33" s="111"/>
      <c r="I33" s="111"/>
      <c r="J33" s="111"/>
      <c r="K33" s="111"/>
      <c r="L33" s="184">
        <f t="shared" ref="L33" si="10">SUM(E33:K33)</f>
        <v>0</v>
      </c>
    </row>
    <row r="34" spans="2:12" ht="14.5" thickBot="1" x14ac:dyDescent="0.35">
      <c r="B34" s="490">
        <f>SUM(B32:B33)</f>
        <v>3</v>
      </c>
      <c r="C34" s="475" t="s">
        <v>46</v>
      </c>
      <c r="D34" s="216"/>
      <c r="E34" s="194">
        <f t="shared" ref="E34:K34" si="11">SUM(E32:E33)</f>
        <v>0</v>
      </c>
      <c r="F34" s="194">
        <f t="shared" si="11"/>
        <v>0</v>
      </c>
      <c r="G34" s="194">
        <f t="shared" si="11"/>
        <v>0</v>
      </c>
      <c r="H34" s="194">
        <f t="shared" si="11"/>
        <v>0</v>
      </c>
      <c r="I34" s="194">
        <f t="shared" si="11"/>
        <v>0</v>
      </c>
      <c r="J34" s="194">
        <f t="shared" si="11"/>
        <v>0</v>
      </c>
      <c r="K34" s="194">
        <f t="shared" si="11"/>
        <v>0</v>
      </c>
      <c r="L34" s="195">
        <f>SUM(E34:K34)</f>
        <v>0</v>
      </c>
    </row>
  </sheetData>
  <sheetProtection algorithmName="SHA-512" hashValue="JBTRGeJWxOEHdmNIlPDr6+GizrErPbqMb/fOr/fk6QENWprcaYGPGQ+UqQc4mXBqOorZAAXeh+xuMkDpYwUWxQ==" saltValue="paU0FWhYbmYE5I7zQyUylw==" spinCount="100000" sheet="1" formatCells="0" formatColumns="0" formatRows="0"/>
  <mergeCells count="4">
    <mergeCell ref="B4:C5"/>
    <mergeCell ref="B12:C13"/>
    <mergeCell ref="B22:C23"/>
    <mergeCell ref="B30:C31"/>
  </mergeCells>
  <hyperlinks>
    <hyperlink ref="F2" location="Content!A1" display="&lt;&lt;&lt; Back to ToC" xr:uid="{72312EC5-5A19-4B9B-8D80-EA242CF00B0D}"/>
  </hyperlinks>
  <pageMargins left="0.7" right="0.7" top="0.75" bottom="0.75" header="0.3" footer="0.3"/>
  <pageSetup paperSize="9" scale="74" fitToHeight="0" orientation="landscape" r:id="rId1"/>
  <headerFooter>
    <oddFooter>&amp;C_x000D_&amp;1#&amp;"Calibri"&amp;10&amp;K000000 Classification: Unclassified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8348-6BAD-43F1-9772-466F7890AD99}">
  <sheetPr codeName="Sheet56">
    <pageSetUpPr fitToPage="1"/>
  </sheetPr>
  <dimension ref="B1:L23"/>
  <sheetViews>
    <sheetView showGridLines="0" zoomScaleNormal="100" workbookViewId="0">
      <selection activeCell="G33" sqref="G33"/>
    </sheetView>
  </sheetViews>
  <sheetFormatPr defaultColWidth="8.7265625" defaultRowHeight="14" outlineLevelCol="1" x14ac:dyDescent="0.3"/>
  <cols>
    <col min="1" max="1" width="3.7265625" style="9" customWidth="1"/>
    <col min="2" max="2" width="3" style="9" customWidth="1"/>
    <col min="3" max="3" width="32.453125" style="9" bestFit="1" customWidth="1"/>
    <col min="4" max="4" width="21.54296875" style="9" hidden="1" customWidth="1" outlineLevel="1"/>
    <col min="5" max="5" width="21.54296875" style="9" customWidth="1" collapsed="1"/>
    <col min="6" max="7" width="20.54296875" style="9" customWidth="1"/>
    <col min="8" max="19" width="9.453125" style="9" customWidth="1"/>
    <col min="20" max="16384" width="8.7265625" style="9"/>
  </cols>
  <sheetData>
    <row r="1" spans="2:12" s="315" customFormat="1" x14ac:dyDescent="0.3"/>
    <row r="2" spans="2:12" s="315" customFormat="1" ht="15.5" x14ac:dyDescent="0.3">
      <c r="C2" s="312" t="s">
        <v>12</v>
      </c>
      <c r="D2" s="312"/>
      <c r="E2" s="312"/>
      <c r="G2" s="324" t="s">
        <v>141</v>
      </c>
    </row>
    <row r="3" spans="2:12" s="315" customFormat="1" ht="15" thickBot="1" x14ac:dyDescent="0.35">
      <c r="C3" s="325"/>
      <c r="D3" s="325"/>
      <c r="E3" s="325"/>
      <c r="G3" s="324"/>
    </row>
    <row r="4" spans="2:12" s="315" customFormat="1" x14ac:dyDescent="0.3">
      <c r="B4" s="650">
        <f>'Key inputs'!C31</f>
        <v>2024</v>
      </c>
      <c r="C4" s="686"/>
      <c r="D4" s="419"/>
      <c r="E4" s="345" t="s">
        <v>576</v>
      </c>
      <c r="F4" s="345" t="s">
        <v>577</v>
      </c>
      <c r="G4" s="327" t="s">
        <v>578</v>
      </c>
      <c r="H4" s="373"/>
      <c r="I4" s="373"/>
      <c r="J4" s="373"/>
      <c r="K4" s="373"/>
      <c r="L4" s="373"/>
    </row>
    <row r="5" spans="2:12" s="315" customFormat="1" x14ac:dyDescent="0.3">
      <c r="B5" s="654"/>
      <c r="C5" s="688"/>
      <c r="D5" s="321" t="s">
        <v>144</v>
      </c>
      <c r="E5" s="322" t="s">
        <v>145</v>
      </c>
      <c r="F5" s="322" t="s">
        <v>146</v>
      </c>
      <c r="G5" s="344" t="s">
        <v>147</v>
      </c>
      <c r="H5" s="373"/>
      <c r="I5" s="373"/>
      <c r="J5" s="373"/>
      <c r="K5" s="373"/>
      <c r="L5" s="373"/>
    </row>
    <row r="6" spans="2:12" x14ac:dyDescent="0.3">
      <c r="B6" s="424">
        <v>1</v>
      </c>
      <c r="C6" s="213" t="s">
        <v>416</v>
      </c>
      <c r="D6" s="456" t="s">
        <v>579</v>
      </c>
      <c r="E6" s="575"/>
      <c r="F6" s="575"/>
      <c r="G6" s="576"/>
      <c r="H6" s="76"/>
      <c r="I6" s="76"/>
      <c r="J6" s="76"/>
      <c r="K6" s="76"/>
      <c r="L6" s="76"/>
    </row>
    <row r="7" spans="2:12" x14ac:dyDescent="0.3">
      <c r="B7" s="424">
        <v>2</v>
      </c>
      <c r="C7" s="213" t="s">
        <v>418</v>
      </c>
      <c r="D7" s="456" t="s">
        <v>579</v>
      </c>
      <c r="E7" s="575"/>
      <c r="F7" s="575"/>
      <c r="G7" s="576"/>
      <c r="H7" s="76"/>
      <c r="I7" s="76"/>
      <c r="J7" s="76"/>
      <c r="K7" s="76"/>
      <c r="L7" s="76"/>
    </row>
    <row r="8" spans="2:12" x14ac:dyDescent="0.3">
      <c r="B8" s="424">
        <v>3</v>
      </c>
      <c r="C8" s="213" t="s">
        <v>580</v>
      </c>
      <c r="D8" s="456" t="s">
        <v>579</v>
      </c>
      <c r="E8" s="575"/>
      <c r="F8" s="575"/>
      <c r="G8" s="576"/>
      <c r="H8" s="76"/>
      <c r="I8" s="76"/>
      <c r="J8" s="76"/>
      <c r="K8" s="76"/>
      <c r="L8" s="76"/>
    </row>
    <row r="9" spans="2:12" x14ac:dyDescent="0.3">
      <c r="B9" s="424">
        <v>4</v>
      </c>
      <c r="C9" s="213" t="s">
        <v>581</v>
      </c>
      <c r="D9" s="456" t="s">
        <v>579</v>
      </c>
      <c r="E9" s="575"/>
      <c r="F9" s="575"/>
      <c r="G9" s="576"/>
      <c r="H9" s="76"/>
      <c r="I9" s="76"/>
      <c r="J9" s="76"/>
      <c r="K9" s="76"/>
      <c r="L9" s="76"/>
    </row>
    <row r="10" spans="2:12" x14ac:dyDescent="0.3">
      <c r="B10" s="424">
        <v>5</v>
      </c>
      <c r="C10" s="213" t="s">
        <v>582</v>
      </c>
      <c r="D10" s="456" t="s">
        <v>579</v>
      </c>
      <c r="E10" s="127"/>
      <c r="F10" s="127"/>
      <c r="G10" s="128"/>
      <c r="H10" s="76"/>
      <c r="I10" s="76"/>
      <c r="J10" s="76"/>
      <c r="K10" s="76"/>
      <c r="L10" s="76"/>
    </row>
    <row r="11" spans="2:12" ht="14.5" thickBot="1" x14ac:dyDescent="0.35">
      <c r="B11" s="428">
        <v>6</v>
      </c>
      <c r="C11" s="214" t="s">
        <v>421</v>
      </c>
      <c r="D11" s="457" t="s">
        <v>579</v>
      </c>
      <c r="E11" s="129"/>
      <c r="F11" s="129"/>
      <c r="G11" s="130"/>
      <c r="H11" s="76"/>
      <c r="I11" s="76"/>
      <c r="J11" s="76"/>
      <c r="K11" s="76"/>
      <c r="L11" s="76"/>
    </row>
    <row r="13" spans="2:12" s="315" customFormat="1" x14ac:dyDescent="0.3"/>
    <row r="14" spans="2:12" s="315" customFormat="1" ht="15.5" x14ac:dyDescent="0.3">
      <c r="C14" s="312" t="str">
        <f>LEFT(B16,4) &amp; " - Foreign exchange rates"</f>
        <v>2023 - Foreign exchange rates</v>
      </c>
      <c r="D14" s="312"/>
      <c r="E14" s="312"/>
    </row>
    <row r="15" spans="2:12" s="315" customFormat="1" ht="14.5" thickBot="1" x14ac:dyDescent="0.35"/>
    <row r="16" spans="2:12" s="315" customFormat="1" x14ac:dyDescent="0.3">
      <c r="B16" s="650">
        <f>'Key inputs'!G31</f>
        <v>2023</v>
      </c>
      <c r="C16" s="686"/>
      <c r="D16" s="419"/>
      <c r="E16" s="345" t="s">
        <v>576</v>
      </c>
      <c r="F16" s="345" t="s">
        <v>577</v>
      </c>
      <c r="G16" s="327" t="s">
        <v>578</v>
      </c>
      <c r="H16" s="373"/>
      <c r="I16" s="373"/>
      <c r="J16" s="373"/>
      <c r="K16" s="373"/>
    </row>
    <row r="17" spans="2:11" s="315" customFormat="1" x14ac:dyDescent="0.3">
      <c r="B17" s="654"/>
      <c r="C17" s="688"/>
      <c r="D17" s="321" t="s">
        <v>144</v>
      </c>
      <c r="E17" s="322" t="s">
        <v>145</v>
      </c>
      <c r="F17" s="322" t="s">
        <v>146</v>
      </c>
      <c r="G17" s="344" t="s">
        <v>147</v>
      </c>
      <c r="H17" s="373"/>
      <c r="I17" s="373"/>
      <c r="J17" s="373"/>
      <c r="K17" s="373"/>
    </row>
    <row r="18" spans="2:11" x14ac:dyDescent="0.3">
      <c r="B18" s="486">
        <v>1</v>
      </c>
      <c r="C18" s="96" t="s">
        <v>416</v>
      </c>
      <c r="D18" s="456" t="s">
        <v>579</v>
      </c>
      <c r="E18" s="577"/>
      <c r="F18" s="577"/>
      <c r="G18" s="578"/>
      <c r="H18" s="76"/>
      <c r="I18" s="76"/>
      <c r="J18" s="76"/>
      <c r="K18" s="76"/>
    </row>
    <row r="19" spans="2:11" x14ac:dyDescent="0.3">
      <c r="B19" s="486">
        <v>2</v>
      </c>
      <c r="C19" s="96" t="s">
        <v>418</v>
      </c>
      <c r="D19" s="456" t="s">
        <v>579</v>
      </c>
      <c r="E19" s="577"/>
      <c r="F19" s="577"/>
      <c r="G19" s="578"/>
      <c r="H19" s="76"/>
      <c r="I19" s="76"/>
      <c r="J19" s="76"/>
      <c r="K19" s="76"/>
    </row>
    <row r="20" spans="2:11" x14ac:dyDescent="0.3">
      <c r="B20" s="486">
        <v>3</v>
      </c>
      <c r="C20" s="96" t="s">
        <v>580</v>
      </c>
      <c r="D20" s="456" t="s">
        <v>579</v>
      </c>
      <c r="E20" s="577"/>
      <c r="F20" s="577"/>
      <c r="G20" s="578"/>
      <c r="H20" s="76"/>
      <c r="I20" s="76"/>
      <c r="J20" s="76"/>
      <c r="K20" s="76"/>
    </row>
    <row r="21" spans="2:11" x14ac:dyDescent="0.3">
      <c r="B21" s="486">
        <v>4</v>
      </c>
      <c r="C21" s="96" t="s">
        <v>581</v>
      </c>
      <c r="D21" s="456" t="s">
        <v>579</v>
      </c>
      <c r="E21" s="577"/>
      <c r="F21" s="577"/>
      <c r="G21" s="578"/>
      <c r="H21" s="76"/>
      <c r="I21" s="76"/>
      <c r="J21" s="76"/>
      <c r="K21" s="76"/>
    </row>
    <row r="22" spans="2:11" x14ac:dyDescent="0.3">
      <c r="B22" s="486">
        <v>5</v>
      </c>
      <c r="C22" s="96" t="s">
        <v>582</v>
      </c>
      <c r="D22" s="456" t="s">
        <v>579</v>
      </c>
      <c r="E22" s="131"/>
      <c r="F22" s="131"/>
      <c r="G22" s="132"/>
      <c r="H22" s="76"/>
      <c r="I22" s="76"/>
      <c r="J22" s="76"/>
      <c r="K22" s="76"/>
    </row>
    <row r="23" spans="2:11" ht="14.5" thickBot="1" x14ac:dyDescent="0.35">
      <c r="B23" s="487">
        <v>6</v>
      </c>
      <c r="C23" s="215" t="s">
        <v>421</v>
      </c>
      <c r="D23" s="457" t="s">
        <v>579</v>
      </c>
      <c r="E23" s="133"/>
      <c r="F23" s="133"/>
      <c r="G23" s="134"/>
      <c r="H23" s="76"/>
      <c r="I23" s="76"/>
      <c r="J23" s="76"/>
      <c r="K23" s="76"/>
    </row>
  </sheetData>
  <sheetProtection algorithmName="SHA-512" hashValue="+C/8e2n9hLP6BnI0uQ9goe2XnPEm8OeOWspCLBGywPeQJo250i9KPf6Q8Jd2dK+CiJvqMtVEYtK7E94mR0RHBQ==" saltValue="mkfTDDYTJFvJWf9qIgCGVA==" spinCount="100000" sheet="1" formatCells="0" formatColumns="0"/>
  <mergeCells count="2">
    <mergeCell ref="B4:C5"/>
    <mergeCell ref="B16:C17"/>
  </mergeCells>
  <hyperlinks>
    <hyperlink ref="G2" location="Content!A1" display="&lt;&lt;&lt; Back to ToC" xr:uid="{92CE1BF5-9C2F-43D1-BA4B-A76291210A95}"/>
  </hyperlinks>
  <pageMargins left="0.7" right="0.7" top="0.75" bottom="0.75" header="0.3" footer="0.3"/>
  <pageSetup paperSize="9" scale="78" fitToHeight="0" orientation="portrait" r:id="rId1"/>
  <headerFooter>
    <oddFooter>&amp;C_x000D_&amp;1#&amp;"Calibri"&amp;10&amp;K000000 Classification: Unclassified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0DBB7-A44B-4530-B7ED-A5B916EB4766}">
  <sheetPr>
    <tabColor rgb="FFFFFF00"/>
  </sheetPr>
  <dimension ref="B1:W400"/>
  <sheetViews>
    <sheetView workbookViewId="0">
      <selection activeCell="X9" sqref="X9"/>
    </sheetView>
  </sheetViews>
  <sheetFormatPr defaultColWidth="8.7265625" defaultRowHeight="14" outlineLevelCol="2" x14ac:dyDescent="0.3"/>
  <cols>
    <col min="1" max="2" width="4.54296875" style="516" customWidth="1"/>
    <col min="3" max="3" width="1" style="516" customWidth="1"/>
    <col min="4" max="4" width="43.54296875" style="516" customWidth="1"/>
    <col min="5" max="5" width="38.81640625" style="516" hidden="1" customWidth="1" outlineLevel="2"/>
    <col min="6" max="6" width="18.7265625" style="516" hidden="1" customWidth="1" outlineLevel="2"/>
    <col min="7" max="7" width="6.81640625" style="516" customWidth="1" collapsed="1"/>
    <col min="8" max="8" width="6.81640625" style="516" customWidth="1"/>
    <col min="9" max="10" width="14.1796875" style="516" customWidth="1"/>
    <col min="11" max="11" width="27.81640625" style="516" bestFit="1" customWidth="1"/>
    <col min="12" max="12" width="39.7265625" style="516" hidden="1" customWidth="1" outlineLevel="1"/>
    <col min="13" max="13" width="22.54296875" style="516" hidden="1" customWidth="1" outlineLevel="1"/>
    <col min="14" max="14" width="6.81640625" style="516" customWidth="1" collapsed="1"/>
    <col min="15" max="15" width="6.81640625" style="516" customWidth="1"/>
    <col min="16" max="17" width="14.1796875" style="516" customWidth="1"/>
    <col min="18" max="19" width="8.7265625" style="516"/>
    <col min="20" max="21" width="8.7265625" style="516" customWidth="1" outlineLevel="1"/>
    <col min="22" max="22" width="6.54296875" style="516" bestFit="1" customWidth="1" outlineLevel="1"/>
    <col min="23" max="16384" width="8.7265625" style="516"/>
  </cols>
  <sheetData>
    <row r="1" spans="2:22" s="19" customFormat="1" x14ac:dyDescent="0.3">
      <c r="B1" s="607" t="s">
        <v>82</v>
      </c>
      <c r="C1" s="608"/>
      <c r="D1" s="608"/>
      <c r="E1" s="608"/>
      <c r="F1" s="515"/>
      <c r="G1" s="515"/>
      <c r="I1" s="515"/>
      <c r="J1" s="515"/>
    </row>
    <row r="2" spans="2:22" s="19" customFormat="1" x14ac:dyDescent="0.3">
      <c r="B2" s="608"/>
      <c r="C2" s="608"/>
      <c r="D2" s="608"/>
      <c r="E2" s="608"/>
      <c r="F2" s="515"/>
      <c r="G2" s="515"/>
      <c r="I2" s="515"/>
      <c r="J2" s="515"/>
    </row>
    <row r="3" spans="2:22" s="19" customFormat="1" x14ac:dyDescent="0.3">
      <c r="B3" s="608"/>
      <c r="C3" s="608"/>
      <c r="D3" s="608"/>
      <c r="E3" s="608"/>
      <c r="F3" s="515"/>
      <c r="G3" s="515"/>
      <c r="I3" s="515"/>
      <c r="J3" s="515"/>
    </row>
    <row r="4" spans="2:22" ht="14.5" thickBot="1" x14ac:dyDescent="0.35"/>
    <row r="5" spans="2:22" ht="56" x14ac:dyDescent="0.3">
      <c r="D5" s="522" t="s">
        <v>87</v>
      </c>
      <c r="E5" s="523" t="s">
        <v>88</v>
      </c>
      <c r="F5" s="524" t="s">
        <v>89</v>
      </c>
      <c r="G5" s="524" t="s">
        <v>90</v>
      </c>
      <c r="H5" s="524" t="s">
        <v>91</v>
      </c>
      <c r="I5" s="524" t="s">
        <v>92</v>
      </c>
      <c r="J5" s="524" t="s">
        <v>93</v>
      </c>
      <c r="K5" s="523" t="s">
        <v>94</v>
      </c>
      <c r="L5" s="523" t="s">
        <v>95</v>
      </c>
      <c r="M5" s="523" t="s">
        <v>96</v>
      </c>
      <c r="N5" s="524" t="s">
        <v>90</v>
      </c>
      <c r="O5" s="524" t="s">
        <v>91</v>
      </c>
      <c r="P5" s="524" t="s">
        <v>92</v>
      </c>
      <c r="Q5" s="524" t="s">
        <v>93</v>
      </c>
      <c r="R5" s="524" t="s">
        <v>97</v>
      </c>
      <c r="S5" s="538" t="s">
        <v>98</v>
      </c>
      <c r="T5" s="524" t="s">
        <v>99</v>
      </c>
      <c r="U5" s="524" t="s">
        <v>100</v>
      </c>
      <c r="V5" s="538" t="s">
        <v>101</v>
      </c>
    </row>
    <row r="6" spans="2:22" x14ac:dyDescent="0.3">
      <c r="D6" s="525"/>
      <c r="S6" s="526"/>
      <c r="V6" s="526"/>
    </row>
    <row r="7" spans="2:22" s="517" customFormat="1" ht="14.5" x14ac:dyDescent="0.35">
      <c r="B7" s="518"/>
      <c r="D7" s="527" t="s">
        <v>102</v>
      </c>
      <c r="E7" s="517" t="str">
        <f>'Statement of profit and loss'!$C$10</f>
        <v>Gross premiums written</v>
      </c>
      <c r="F7" s="517" t="str">
        <f>'Statement of profit and loss'!$E$8</f>
        <v>2024 UY</v>
      </c>
      <c r="G7" s="519">
        <f>INDEX('Statement of profit and loss'!$B$7:$L$38,MATCH(E7,'Statement of profit and loss'!$C$7:$C$38,0),1)</f>
        <v>1</v>
      </c>
      <c r="H7" s="519" t="str">
        <f>HLOOKUP(F7,'Statement of profit and loss'!$B$8:$L$9,2,FALSE)</f>
        <v>A</v>
      </c>
      <c r="I7" s="520">
        <f>INDEX('Statement of profit and loss'!$B$7:$L$38,MATCH('Indirect validations'!G7,'Statement of profit and loss'!$B$7:$B$38,0),MATCH('Indirect validations'!H7,'Statement of profit and loss'!$B$9:$L$9,0))</f>
        <v>0</v>
      </c>
      <c r="J7" s="520">
        <f>INDEX('Statement of profit and loss'!$B$70:$L$101,MATCH('Indirect validations'!G7,'Statement of profit and loss'!$B$70:$B$101,0),MATCH('Indirect validations'!H7,'Statement of profit and loss'!$B$72:$L$72,0))</f>
        <v>0</v>
      </c>
      <c r="N7" s="519"/>
      <c r="O7" s="519"/>
      <c r="P7" s="520"/>
      <c r="Q7" s="520"/>
      <c r="S7" s="529"/>
      <c r="V7" s="529"/>
    </row>
    <row r="8" spans="2:22" s="517" customFormat="1" ht="14.5" x14ac:dyDescent="0.35">
      <c r="B8" s="518"/>
      <c r="D8" s="527" t="s">
        <v>102</v>
      </c>
      <c r="E8" s="517" t="str">
        <f>'Statement of profit and loss'!$C$14</f>
        <v>Change in the gross provision for unearned premiums</v>
      </c>
      <c r="F8" s="517" t="str">
        <f>'Statement of profit and loss'!$E$8</f>
        <v>2024 UY</v>
      </c>
      <c r="G8" s="519">
        <f>INDEX('Statement of profit and loss'!$B$7:$L$38,MATCH(E8,'Statement of profit and loss'!$C$7:$C$38,0),1)</f>
        <v>4</v>
      </c>
      <c r="H8" s="519" t="str">
        <f>HLOOKUP(F8,'Statement of profit and loss'!$B$8:$L$9,2,FALSE)</f>
        <v>A</v>
      </c>
      <c r="I8" s="520">
        <f>INDEX('Statement of profit and loss'!$B$7:$L$38,MATCH('Indirect validations'!G8,'Statement of profit and loss'!$B$7:$B$38,0),MATCH('Indirect validations'!H8,'Statement of profit and loss'!$B$9:$L$9,0))</f>
        <v>0</v>
      </c>
      <c r="J8" s="520">
        <f>INDEX('Statement of profit and loss'!$B$70:$L$101,MATCH('Indirect validations'!G8,'Statement of profit and loss'!$B$70:$B$101,0),MATCH('Indirect validations'!H8,'Statement of profit and loss'!$B$72:$L$72,0))</f>
        <v>0</v>
      </c>
      <c r="N8" s="519"/>
      <c r="O8" s="519"/>
      <c r="P8" s="520"/>
      <c r="Q8" s="520"/>
      <c r="S8" s="529"/>
      <c r="V8" s="529"/>
    </row>
    <row r="9" spans="2:22" s="517" customFormat="1" ht="15" thickBot="1" x14ac:dyDescent="0.4">
      <c r="B9" s="518"/>
      <c r="D9" s="530"/>
      <c r="E9" s="517" t="s">
        <v>111</v>
      </c>
      <c r="F9" s="517" t="str">
        <f>'Statement of profit and loss'!$E$8</f>
        <v>2024 UY</v>
      </c>
      <c r="G9" s="519"/>
      <c r="H9" s="519"/>
      <c r="I9" s="539">
        <f>SUM(I7:I8)</f>
        <v>0</v>
      </c>
      <c r="J9" s="539">
        <f>SUM(J7:J8)</f>
        <v>0</v>
      </c>
      <c r="K9" s="528" t="s">
        <v>103</v>
      </c>
      <c r="L9" s="517" t="str">
        <f>'Analysis of underwriting re'!$C$45</f>
        <v>Total</v>
      </c>
      <c r="M9" s="517" t="str">
        <f>'Analysis of underwriting re'!$E$27</f>
        <v>Gross premiums earned</v>
      </c>
      <c r="N9" s="519">
        <f>INDEX('Analysis of underwriting re'!$B$4:$C$23,MATCH('Indirect validations'!L9,'Analysis of underwriting re'!$C$4:$C$23,0),1)</f>
        <v>14</v>
      </c>
      <c r="O9" s="519" t="str">
        <f>HLOOKUP(M9,'Analysis of underwriting re'!$B$5:$I$7,3,FALSE)</f>
        <v>B</v>
      </c>
      <c r="P9" s="520">
        <f>INDEX('Analysis of underwriting re'!$B$4:$I$23,MATCH('Indirect validations'!N9,'Analysis of underwriting re'!$B$4:$B$23,0),MATCH('Indirect validations'!O9,'Analysis of underwriting re'!$B$7:$I$7,0))</f>
        <v>0</v>
      </c>
      <c r="Q9" s="520">
        <f>INDEX('Analysis of underwriting re'!$K$4:$R$23,MATCH('Indirect validations'!N9,'Analysis of underwriting re'!$K$4:$K$23,0),MATCH('Indirect validations'!O9,'Analysis of underwriting re'!$K$7:$R$7,0))</f>
        <v>0</v>
      </c>
      <c r="R9" s="517" t="str">
        <f>IF($T9="No",IF(I9=P9,"Pass","Fail"),IF(I9+P9=0,"Pass","Fail"))</f>
        <v>Pass</v>
      </c>
      <c r="S9" s="529" t="str">
        <f>IF($T9="No",IF(J9=Q9,"Pass","Fail"),IF(J9+Q9=0,"Pass","Fail"))</f>
        <v>Pass</v>
      </c>
      <c r="T9" s="517" t="s">
        <v>16</v>
      </c>
      <c r="U9" s="517">
        <f>IF(R9="Pass",0,1)</f>
        <v>0</v>
      </c>
      <c r="V9" s="529">
        <f>IF(S9="Pass",0,1)</f>
        <v>0</v>
      </c>
    </row>
    <row r="10" spans="2:22" s="517" customFormat="1" ht="13.5" thickTop="1" x14ac:dyDescent="0.3">
      <c r="B10" s="518"/>
      <c r="D10" s="530"/>
      <c r="G10" s="519"/>
      <c r="H10" s="519"/>
      <c r="I10" s="520"/>
      <c r="J10" s="520"/>
      <c r="N10" s="519"/>
      <c r="O10" s="519"/>
      <c r="P10" s="520"/>
      <c r="Q10" s="520"/>
      <c r="S10" s="529"/>
      <c r="V10" s="529"/>
    </row>
    <row r="11" spans="2:22" s="517" customFormat="1" ht="14.5" x14ac:dyDescent="0.35">
      <c r="B11" s="518"/>
      <c r="D11" s="527" t="s">
        <v>102</v>
      </c>
      <c r="E11" s="517" t="str">
        <f>'Statement of profit and loss'!$C$10</f>
        <v>Gross premiums written</v>
      </c>
      <c r="F11" s="517" t="str">
        <f>'Statement of profit and loss'!$F$8</f>
        <v>2023 UY</v>
      </c>
      <c r="G11" s="519">
        <f>INDEX('Statement of profit and loss'!$B$7:$L$38,MATCH(E11,'Statement of profit and loss'!$C$7:$C$38,0),1)</f>
        <v>1</v>
      </c>
      <c r="H11" s="519" t="str">
        <f>HLOOKUP(F11,'Statement of profit and loss'!$B$8:$L$9,2,FALSE)</f>
        <v>B</v>
      </c>
      <c r="I11" s="520">
        <f>INDEX('Statement of profit and loss'!$B$7:$L$38,MATCH('Indirect validations'!G11,'Statement of profit and loss'!$B$7:$B$38,0),MATCH('Indirect validations'!H11,'Statement of profit and loss'!$B$9:$L$9,0))</f>
        <v>0</v>
      </c>
      <c r="J11" s="520">
        <f>INDEX('Statement of profit and loss'!$B$70:$L$101,MATCH('Indirect validations'!G11,'Statement of profit and loss'!$B$70:$B$101,0),MATCH('Indirect validations'!H11,'Statement of profit and loss'!$B$72:$L$72,0))</f>
        <v>0</v>
      </c>
      <c r="N11" s="519"/>
      <c r="O11" s="519"/>
      <c r="P11" s="520"/>
      <c r="Q11" s="520"/>
      <c r="S11" s="529"/>
      <c r="V11" s="529"/>
    </row>
    <row r="12" spans="2:22" s="517" customFormat="1" ht="14.5" x14ac:dyDescent="0.35">
      <c r="B12" s="518"/>
      <c r="D12" s="527" t="s">
        <v>102</v>
      </c>
      <c r="E12" s="517" t="str">
        <f>'Statement of profit and loss'!$C$14</f>
        <v>Change in the gross provision for unearned premiums</v>
      </c>
      <c r="F12" s="517" t="str">
        <f>'Statement of profit and loss'!$F$8</f>
        <v>2023 UY</v>
      </c>
      <c r="G12" s="519">
        <f>INDEX('Statement of profit and loss'!$B$7:$L$38,MATCH(E12,'Statement of profit and loss'!$C$7:$C$38,0),1)</f>
        <v>4</v>
      </c>
      <c r="H12" s="519" t="str">
        <f>HLOOKUP(F12,'Statement of profit and loss'!$B$8:$L$9,2,FALSE)</f>
        <v>B</v>
      </c>
      <c r="I12" s="520">
        <f>INDEX('Statement of profit and loss'!$B$7:$L$38,MATCH('Indirect validations'!G12,'Statement of profit and loss'!$B$7:$B$38,0),MATCH('Indirect validations'!H12,'Statement of profit and loss'!$B$9:$L$9,0))</f>
        <v>0</v>
      </c>
      <c r="J12" s="520">
        <f>INDEX('Statement of profit and loss'!$B$70:$L$101,MATCH('Indirect validations'!G12,'Statement of profit and loss'!$B$70:$B$101,0),MATCH('Indirect validations'!H12,'Statement of profit and loss'!$B$72:$L$72,0))</f>
        <v>0</v>
      </c>
      <c r="N12" s="519"/>
      <c r="O12" s="519"/>
      <c r="P12" s="520"/>
      <c r="Q12" s="520"/>
      <c r="S12" s="529"/>
      <c r="V12" s="529"/>
    </row>
    <row r="13" spans="2:22" s="517" customFormat="1" ht="15" thickBot="1" x14ac:dyDescent="0.4">
      <c r="B13" s="518"/>
      <c r="D13" s="530"/>
      <c r="E13" s="517" t="s">
        <v>111</v>
      </c>
      <c r="F13" s="517" t="str">
        <f>'Statement of profit and loss'!$F$8</f>
        <v>2023 UY</v>
      </c>
      <c r="G13" s="519"/>
      <c r="H13" s="519"/>
      <c r="I13" s="539">
        <f>SUM(I11:I12)</f>
        <v>0</v>
      </c>
      <c r="J13" s="539">
        <f>SUM(J11:J12)</f>
        <v>0</v>
      </c>
      <c r="K13" s="528" t="s">
        <v>103</v>
      </c>
      <c r="L13" s="517" t="str">
        <f>'Analysis of underwriting re'!$C$66</f>
        <v>Total</v>
      </c>
      <c r="M13" s="517" t="str">
        <f>'Analysis of underwriting re'!$E$48</f>
        <v>Gross premiums earned</v>
      </c>
      <c r="N13" s="519">
        <f>INDEX('Analysis of underwriting re'!$B$26:$C$45,MATCH('Indirect validations'!L13,'Analysis of underwriting re'!$C$26:$C$45,0),1)</f>
        <v>14</v>
      </c>
      <c r="O13" s="519" t="str">
        <f>HLOOKUP(M13,'Analysis of underwriting re'!$B$27:$I$29,3,FALSE)</f>
        <v>H</v>
      </c>
      <c r="P13" s="520">
        <f>INDEX('Analysis of underwriting re'!$B$26:$I$45,MATCH('Indirect validations'!N13,'Analysis of underwriting re'!$B$26:$B$45,0),MATCH('Indirect validations'!O13,'Analysis of underwriting re'!$B$29:$I$29,0))</f>
        <v>0</v>
      </c>
      <c r="Q13" s="520">
        <f>INDEX('Analysis of underwriting re'!$K$26:$R$45,MATCH('Indirect validations'!N13,'Analysis of underwriting re'!$K$26:$K$45,0),MATCH('Indirect validations'!O13,'Analysis of underwriting re'!$K$29:$R$29,0))</f>
        <v>0</v>
      </c>
      <c r="R13" s="517" t="str">
        <f t="shared" ref="R13" si="0">IF($T13="No",IF(I13=P13,"Pass","Fail"),IF(I13+P13=0,"Pass","Fail"))</f>
        <v>Pass</v>
      </c>
      <c r="S13" s="529" t="str">
        <f t="shared" ref="S13" si="1">IF($T13="No",IF(J13=Q13,"Pass","Fail"),IF(J13+Q13=0,"Pass","Fail"))</f>
        <v>Pass</v>
      </c>
      <c r="T13" s="517" t="s">
        <v>16</v>
      </c>
      <c r="U13" s="517">
        <f t="shared" ref="U13" si="2">IF(R13="Pass",0,1)</f>
        <v>0</v>
      </c>
      <c r="V13" s="529">
        <f t="shared" ref="V13" si="3">IF(S13="Pass",0,1)</f>
        <v>0</v>
      </c>
    </row>
    <row r="14" spans="2:22" s="517" customFormat="1" ht="13.5" thickTop="1" x14ac:dyDescent="0.3">
      <c r="B14" s="518"/>
      <c r="D14" s="530"/>
      <c r="G14" s="519"/>
      <c r="H14" s="519"/>
      <c r="I14" s="520"/>
      <c r="J14" s="520"/>
      <c r="N14" s="519"/>
      <c r="O14" s="519"/>
      <c r="P14" s="520"/>
      <c r="Q14" s="520"/>
      <c r="S14" s="529"/>
      <c r="V14" s="529"/>
    </row>
    <row r="15" spans="2:22" s="517" customFormat="1" ht="14.5" x14ac:dyDescent="0.35">
      <c r="B15" s="518"/>
      <c r="D15" s="527" t="s">
        <v>102</v>
      </c>
      <c r="E15" s="517" t="str">
        <f>'Statement of profit and loss'!$C$10</f>
        <v>Gross premiums written</v>
      </c>
      <c r="F15" s="517" t="str">
        <f>'Statement of profit and loss'!$G$8</f>
        <v>2022 UY</v>
      </c>
      <c r="G15" s="519">
        <f>INDEX('Statement of profit and loss'!$B$7:$L$38,MATCH(E15,'Statement of profit and loss'!$C$7:$C$38,0),1)</f>
        <v>1</v>
      </c>
      <c r="H15" s="519" t="str">
        <f>HLOOKUP(F15,'Statement of profit and loss'!$B$8:$L$9,2,FALSE)</f>
        <v>C</v>
      </c>
      <c r="I15" s="520">
        <f>INDEX('Statement of profit and loss'!$B$7:$L$38,MATCH('Indirect validations'!G15,'Statement of profit and loss'!$B$7:$B$38,0),MATCH('Indirect validations'!H15,'Statement of profit and loss'!$B$9:$L$9,0))</f>
        <v>0</v>
      </c>
      <c r="J15" s="520">
        <f>INDEX('Statement of profit and loss'!$B$70:$L$101,MATCH('Indirect validations'!G15,'Statement of profit and loss'!$B$70:$B$101,0),MATCH('Indirect validations'!H15,'Statement of profit and loss'!$B$72:$L$72,0))</f>
        <v>0</v>
      </c>
      <c r="N15" s="519"/>
      <c r="O15" s="519"/>
      <c r="P15" s="520"/>
      <c r="Q15" s="520"/>
      <c r="S15" s="529"/>
      <c r="V15" s="529"/>
    </row>
    <row r="16" spans="2:22" s="517" customFormat="1" ht="14.5" x14ac:dyDescent="0.35">
      <c r="B16" s="518"/>
      <c r="D16" s="527" t="s">
        <v>102</v>
      </c>
      <c r="E16" s="517" t="str">
        <f>'Statement of profit and loss'!$C$14</f>
        <v>Change in the gross provision for unearned premiums</v>
      </c>
      <c r="F16" s="517" t="str">
        <f>'Statement of profit and loss'!$G$8</f>
        <v>2022 UY</v>
      </c>
      <c r="G16" s="519">
        <f>INDEX('Statement of profit and loss'!$B$7:$L$38,MATCH(E16,'Statement of profit and loss'!$C$7:$C$38,0),1)</f>
        <v>4</v>
      </c>
      <c r="H16" s="519" t="str">
        <f>HLOOKUP(F16,'Statement of profit and loss'!$B$8:$L$9,2,FALSE)</f>
        <v>C</v>
      </c>
      <c r="I16" s="520">
        <f>INDEX('Statement of profit and loss'!$B$7:$L$38,MATCH('Indirect validations'!G16,'Statement of profit and loss'!$B$7:$B$38,0),MATCH('Indirect validations'!H16,'Statement of profit and loss'!$B$9:$L$9,0))</f>
        <v>0</v>
      </c>
      <c r="J16" s="520">
        <f>INDEX('Statement of profit and loss'!$B$70:$L$101,MATCH('Indirect validations'!G16,'Statement of profit and loss'!$B$70:$B$101,0),MATCH('Indirect validations'!H16,'Statement of profit and loss'!$B$72:$L$72,0))</f>
        <v>0</v>
      </c>
      <c r="N16" s="519"/>
      <c r="O16" s="519"/>
      <c r="P16" s="520"/>
      <c r="Q16" s="520"/>
      <c r="S16" s="529"/>
      <c r="V16" s="529"/>
    </row>
    <row r="17" spans="2:22" s="517" customFormat="1" ht="15" thickBot="1" x14ac:dyDescent="0.4">
      <c r="B17" s="518"/>
      <c r="D17" s="530"/>
      <c r="E17" s="517" t="s">
        <v>111</v>
      </c>
      <c r="F17" s="517" t="str">
        <f>'Statement of profit and loss'!$G$8</f>
        <v>2022 UY</v>
      </c>
      <c r="G17" s="519"/>
      <c r="H17" s="519"/>
      <c r="I17" s="539">
        <f>SUM(I15:I16)</f>
        <v>0</v>
      </c>
      <c r="J17" s="539">
        <f>SUM(J15:J16)</f>
        <v>0</v>
      </c>
      <c r="K17" s="528" t="s">
        <v>103</v>
      </c>
      <c r="L17" s="517" t="str">
        <f>'Analysis of underwriting re'!$C$87</f>
        <v>Total</v>
      </c>
      <c r="M17" s="517" t="str">
        <f>'Analysis of underwriting re'!$E$69</f>
        <v>Gross premiums earned</v>
      </c>
      <c r="N17" s="519">
        <f>INDEX('Analysis of underwriting re'!$B$47:$C$66,MATCH('Indirect validations'!L17,'Analysis of underwriting re'!$C$47:$C$66,0),1)</f>
        <v>14</v>
      </c>
      <c r="O17" s="519" t="str">
        <f>HLOOKUP(M17,'Analysis of underwriting re'!$B$48:$I$50,3,FALSE)</f>
        <v>N</v>
      </c>
      <c r="P17" s="520">
        <f>INDEX('Analysis of underwriting re'!$B$47:$I$66,MATCH('Indirect validations'!N17,'Analysis of underwriting re'!$B$47:$B$66,0),MATCH('Indirect validations'!O17,'Analysis of underwriting re'!$B$50:$I$50,0))</f>
        <v>0</v>
      </c>
      <c r="Q17" s="520">
        <f>INDEX('Analysis of underwriting re'!$K$47:$R$66,MATCH('Indirect validations'!N17,'Analysis of underwriting re'!$K$47:$K$66,0),MATCH('Indirect validations'!O17,'Analysis of underwriting re'!$K$50:$R$50,0))</f>
        <v>0</v>
      </c>
      <c r="R17" s="517" t="str">
        <f t="shared" ref="R17" si="4">IF($T17="No",IF(I17=P17,"Pass","Fail"),IF(I17+P17=0,"Pass","Fail"))</f>
        <v>Pass</v>
      </c>
      <c r="S17" s="529" t="str">
        <f t="shared" ref="S17" si="5">IF($T17="No",IF(J17=Q17,"Pass","Fail"),IF(J17+Q17=0,"Pass","Fail"))</f>
        <v>Pass</v>
      </c>
      <c r="T17" s="517" t="s">
        <v>16</v>
      </c>
      <c r="U17" s="517">
        <f t="shared" ref="U17" si="6">IF(R17="Pass",0,1)</f>
        <v>0</v>
      </c>
      <c r="V17" s="529">
        <f t="shared" ref="V17" si="7">IF(S17="Pass",0,1)</f>
        <v>0</v>
      </c>
    </row>
    <row r="18" spans="2:22" s="517" customFormat="1" ht="13.5" thickTop="1" x14ac:dyDescent="0.3">
      <c r="B18" s="518"/>
      <c r="D18" s="530"/>
      <c r="G18" s="519"/>
      <c r="H18" s="519"/>
      <c r="I18" s="520"/>
      <c r="J18" s="520"/>
      <c r="N18" s="519"/>
      <c r="O18" s="519"/>
      <c r="P18" s="520"/>
      <c r="Q18" s="520"/>
      <c r="S18" s="529"/>
      <c r="V18" s="529"/>
    </row>
    <row r="19" spans="2:22" s="517" customFormat="1" ht="14.5" x14ac:dyDescent="0.35">
      <c r="B19" s="518"/>
      <c r="D19" s="527" t="s">
        <v>102</v>
      </c>
      <c r="E19" s="517" t="str">
        <f>'Statement of profit and loss'!$C$10</f>
        <v>Gross premiums written</v>
      </c>
      <c r="F19" s="517" t="str">
        <f>'Statement of profit and loss'!$H$8</f>
        <v>2021 UY</v>
      </c>
      <c r="G19" s="519">
        <f>INDEX('Statement of profit and loss'!$B$7:$L$38,MATCH(E19,'Statement of profit and loss'!$C$7:$C$38,0),1)</f>
        <v>1</v>
      </c>
      <c r="H19" s="519" t="str">
        <f>HLOOKUP(F19,'Statement of profit and loss'!$B$8:$L$9,2,FALSE)</f>
        <v>D</v>
      </c>
      <c r="I19" s="520">
        <f>INDEX('Statement of profit and loss'!$B$7:$L$38,MATCH('Indirect validations'!G19,'Statement of profit and loss'!$B$7:$B$38,0),MATCH('Indirect validations'!H19,'Statement of profit and loss'!$B$9:$L$9,0))</f>
        <v>0</v>
      </c>
      <c r="J19" s="520">
        <f>INDEX('Statement of profit and loss'!$B$70:$L$101,MATCH('Indirect validations'!G19,'Statement of profit and loss'!$B$70:$B$101,0),MATCH('Indirect validations'!H19,'Statement of profit and loss'!$B$72:$L$72,0))</f>
        <v>0</v>
      </c>
      <c r="N19" s="519"/>
      <c r="O19" s="519"/>
      <c r="S19" s="529"/>
      <c r="V19" s="529"/>
    </row>
    <row r="20" spans="2:22" s="517" customFormat="1" ht="14.5" x14ac:dyDescent="0.35">
      <c r="B20" s="518"/>
      <c r="D20" s="527" t="s">
        <v>102</v>
      </c>
      <c r="E20" s="517" t="str">
        <f>'Statement of profit and loss'!$C$14</f>
        <v>Change in the gross provision for unearned premiums</v>
      </c>
      <c r="F20" s="517" t="str">
        <f>'Statement of profit and loss'!$H$8</f>
        <v>2021 UY</v>
      </c>
      <c r="G20" s="519">
        <f>INDEX('Statement of profit and loss'!$B$7:$L$38,MATCH(E20,'Statement of profit and loss'!$C$7:$C$38,0),1)</f>
        <v>4</v>
      </c>
      <c r="H20" s="519" t="str">
        <f>HLOOKUP(F20,'Statement of profit and loss'!$B$8:$L$9,2,FALSE)</f>
        <v>D</v>
      </c>
      <c r="I20" s="520">
        <f>INDEX('Statement of profit and loss'!$B$7:$L$38,MATCH('Indirect validations'!G20,'Statement of profit and loss'!$B$7:$B$38,0),MATCH('Indirect validations'!H20,'Statement of profit and loss'!$B$9:$L$9,0))</f>
        <v>0</v>
      </c>
      <c r="J20" s="520">
        <f>INDEX('Statement of profit and loss'!$B$70:$L$101,MATCH('Indirect validations'!G20,'Statement of profit and loss'!$B$70:$B$101,0),MATCH('Indirect validations'!H20,'Statement of profit and loss'!$B$72:$L$72,0))</f>
        <v>0</v>
      </c>
      <c r="N20" s="519"/>
      <c r="O20" s="519"/>
      <c r="P20" s="520"/>
      <c r="Q20" s="520"/>
      <c r="S20" s="529"/>
      <c r="V20" s="529"/>
    </row>
    <row r="21" spans="2:22" s="517" customFormat="1" ht="15" thickBot="1" x14ac:dyDescent="0.4">
      <c r="B21" s="518"/>
      <c r="D21" s="530"/>
      <c r="E21" s="517" t="s">
        <v>111</v>
      </c>
      <c r="F21" s="517" t="str">
        <f>'Statement of profit and loss'!$H$8</f>
        <v>2021 UY</v>
      </c>
      <c r="G21" s="519"/>
      <c r="H21" s="519"/>
      <c r="I21" s="539">
        <f>SUM(I19:I20)</f>
        <v>0</v>
      </c>
      <c r="J21" s="539">
        <f>SUM(J19:J20)</f>
        <v>0</v>
      </c>
      <c r="K21" s="528" t="s">
        <v>103</v>
      </c>
      <c r="L21" s="517" t="str">
        <f>'Analysis of underwriting re'!$C$109</f>
        <v>Total</v>
      </c>
      <c r="M21" s="517" t="str">
        <f>'Analysis of underwriting re'!$E$91</f>
        <v>Gross premiums earned</v>
      </c>
      <c r="N21" s="519">
        <f>INDEX('Analysis of underwriting re'!$B$68:$C$87,MATCH('Indirect validations'!L21,'Analysis of underwriting re'!$C$68:$C$87,0),1)</f>
        <v>14</v>
      </c>
      <c r="O21" s="519" t="str">
        <f>HLOOKUP(M21,'Analysis of underwriting re'!$B$69:$I$71,3,FALSE)</f>
        <v>T</v>
      </c>
      <c r="P21" s="520">
        <f>INDEX('Analysis of underwriting re'!$B$68:$I$87,MATCH('Indirect validations'!N21,'Analysis of underwriting re'!$B$68:$B$87,0),MATCH('Indirect validations'!O21,'Analysis of underwriting re'!$B$71:$I$71,0))</f>
        <v>0</v>
      </c>
      <c r="Q21" s="520">
        <f>INDEX('Analysis of underwriting re'!$K$68:$R$87,MATCH('Indirect validations'!N21,'Analysis of underwriting re'!$K$68:$K$87,0),MATCH('Indirect validations'!O21,'Analysis of underwriting re'!$K$71:$R$71,0))</f>
        <v>0</v>
      </c>
      <c r="R21" s="517" t="str">
        <f t="shared" ref="R21" si="8">IF($T21="No",IF(I21=P21,"Pass","Fail"),IF(I21+P21=0,"Pass","Fail"))</f>
        <v>Pass</v>
      </c>
      <c r="S21" s="529" t="str">
        <f t="shared" ref="S21" si="9">IF($T21="No",IF(J21=Q21,"Pass","Fail"),IF(J21+Q21=0,"Pass","Fail"))</f>
        <v>Pass</v>
      </c>
      <c r="T21" s="517" t="s">
        <v>16</v>
      </c>
      <c r="U21" s="517">
        <f t="shared" ref="U21" si="10">IF(R21="Pass",0,1)</f>
        <v>0</v>
      </c>
      <c r="V21" s="529">
        <f t="shared" ref="V21" si="11">IF(S21="Pass",0,1)</f>
        <v>0</v>
      </c>
    </row>
    <row r="22" spans="2:22" s="517" customFormat="1" ht="13.5" thickTop="1" x14ac:dyDescent="0.3">
      <c r="B22" s="518"/>
      <c r="D22" s="530"/>
      <c r="G22" s="519"/>
      <c r="H22" s="519"/>
      <c r="I22" s="520"/>
      <c r="J22" s="520"/>
      <c r="N22" s="519"/>
      <c r="O22" s="519"/>
      <c r="P22" s="520"/>
      <c r="Q22" s="520"/>
      <c r="S22" s="529"/>
      <c r="V22" s="529"/>
    </row>
    <row r="23" spans="2:22" s="517" customFormat="1" ht="14.5" x14ac:dyDescent="0.35">
      <c r="B23" s="518"/>
      <c r="D23" s="527" t="s">
        <v>102</v>
      </c>
      <c r="E23" s="517" t="str">
        <f>'Statement of profit and loss'!$C$10</f>
        <v>Gross premiums written</v>
      </c>
      <c r="F23" s="517" t="str">
        <f>'Statement of profit and loss'!$I$8</f>
        <v>2020 UY</v>
      </c>
      <c r="G23" s="519">
        <f>INDEX('Statement of profit and loss'!$B$7:$L$38,MATCH(E23,'Statement of profit and loss'!$C$7:$C$38,0),1)</f>
        <v>1</v>
      </c>
      <c r="H23" s="519" t="str">
        <f>HLOOKUP(F23,'Statement of profit and loss'!$B$8:$L$9,2,FALSE)</f>
        <v>E</v>
      </c>
      <c r="I23" s="520">
        <f>INDEX('Statement of profit and loss'!$B$7:$L$38,MATCH('Indirect validations'!G23,'Statement of profit and loss'!$B$7:$B$38,0),MATCH('Indirect validations'!H23,'Statement of profit and loss'!$B$9:$L$9,0))</f>
        <v>0</v>
      </c>
      <c r="J23" s="520">
        <f>INDEX('Statement of profit and loss'!$B$70:$L$101,MATCH('Indirect validations'!G23,'Statement of profit and loss'!$B$70:$B$101,0),MATCH('Indirect validations'!H23,'Statement of profit and loss'!$B$72:$L$72,0))</f>
        <v>0</v>
      </c>
      <c r="N23" s="519"/>
      <c r="O23" s="519"/>
      <c r="P23" s="520"/>
      <c r="Q23" s="520"/>
      <c r="S23" s="529"/>
      <c r="V23" s="529"/>
    </row>
    <row r="24" spans="2:22" s="517" customFormat="1" ht="14.5" x14ac:dyDescent="0.35">
      <c r="B24" s="518"/>
      <c r="D24" s="527" t="s">
        <v>102</v>
      </c>
      <c r="E24" s="517" t="str">
        <f>'Statement of profit and loss'!$C$14</f>
        <v>Change in the gross provision for unearned premiums</v>
      </c>
      <c r="F24" s="517" t="str">
        <f>'Statement of profit and loss'!$I$8</f>
        <v>2020 UY</v>
      </c>
      <c r="G24" s="519">
        <f>INDEX('Statement of profit and loss'!$B$7:$L$38,MATCH(E24,'Statement of profit and loss'!$C$7:$C$38,0),1)</f>
        <v>4</v>
      </c>
      <c r="H24" s="519" t="str">
        <f>HLOOKUP(F24,'Statement of profit and loss'!$B$8:$L$9,2,FALSE)</f>
        <v>E</v>
      </c>
      <c r="I24" s="520">
        <f>INDEX('Statement of profit and loss'!$B$7:$L$38,MATCH('Indirect validations'!G24,'Statement of profit and loss'!$B$7:$B$38,0),MATCH('Indirect validations'!H24,'Statement of profit and loss'!$B$9:$L$9,0))</f>
        <v>0</v>
      </c>
      <c r="J24" s="520">
        <f>INDEX('Statement of profit and loss'!$B$70:$L$101,MATCH('Indirect validations'!G24,'Statement of profit and loss'!$B$70:$B$101,0),MATCH('Indirect validations'!H24,'Statement of profit and loss'!$B$72:$L$72,0))</f>
        <v>0</v>
      </c>
      <c r="N24" s="519"/>
      <c r="O24" s="519"/>
      <c r="P24" s="520"/>
      <c r="Q24" s="520"/>
      <c r="S24" s="529"/>
      <c r="V24" s="529"/>
    </row>
    <row r="25" spans="2:22" s="517" customFormat="1" ht="15" thickBot="1" x14ac:dyDescent="0.4">
      <c r="B25" s="518"/>
      <c r="D25" s="530"/>
      <c r="E25" s="517" t="s">
        <v>111</v>
      </c>
      <c r="F25" s="517" t="str">
        <f>'Statement of profit and loss'!$I$8</f>
        <v>2020 UY</v>
      </c>
      <c r="G25" s="519"/>
      <c r="H25" s="519"/>
      <c r="I25" s="539">
        <f>SUM(I23:I24)</f>
        <v>0</v>
      </c>
      <c r="J25" s="539">
        <f>SUM(J23:J24)</f>
        <v>0</v>
      </c>
      <c r="K25" s="528" t="s">
        <v>103</v>
      </c>
      <c r="L25" s="517" t="str">
        <f>'Analysis of underwriting re'!$C$130</f>
        <v>Total</v>
      </c>
      <c r="M25" s="517" t="str">
        <f>'Analysis of underwriting re'!$E$112</f>
        <v>Gross premiums earned</v>
      </c>
      <c r="N25" s="519">
        <f>INDEX('Analysis of underwriting re'!$B$90:$C$109,MATCH('Indirect validations'!L25,'Analysis of underwriting re'!$C$90:$C$109,0),1)</f>
        <v>14</v>
      </c>
      <c r="O25" s="519" t="str">
        <f>HLOOKUP(M25,'Analysis of underwriting re'!$B$91:$I$93,3,FALSE)</f>
        <v>Z</v>
      </c>
      <c r="P25" s="520">
        <f>INDEX('Analysis of underwriting re'!$B$90:$I$109,MATCH('Indirect validations'!N25,'Analysis of underwriting re'!$B$90:$B$109,0),MATCH('Indirect validations'!O25,'Analysis of underwriting re'!$B$93:$I$93,0))</f>
        <v>0</v>
      </c>
      <c r="Q25" s="520">
        <f>INDEX('Analysis of underwriting re'!$K$90:$R$109,MATCH('Indirect validations'!N25,'Analysis of underwriting re'!$K$90:$K$109,0),MATCH('Indirect validations'!O25,'Analysis of underwriting re'!$K$93:$R$93,0))</f>
        <v>0</v>
      </c>
      <c r="R25" s="517" t="str">
        <f t="shared" ref="R25" si="12">IF($T25="No",IF(I25=P25,"Pass","Fail"),IF(I25+P25=0,"Pass","Fail"))</f>
        <v>Pass</v>
      </c>
      <c r="S25" s="529" t="str">
        <f t="shared" ref="S25" si="13">IF($T25="No",IF(J25=Q25,"Pass","Fail"),IF(J25+Q25=0,"Pass","Fail"))</f>
        <v>Pass</v>
      </c>
      <c r="T25" s="517" t="s">
        <v>16</v>
      </c>
      <c r="U25" s="517">
        <f t="shared" ref="U25" si="14">IF(R25="Pass",0,1)</f>
        <v>0</v>
      </c>
      <c r="V25" s="529">
        <f t="shared" ref="V25" si="15">IF(S25="Pass",0,1)</f>
        <v>0</v>
      </c>
    </row>
    <row r="26" spans="2:22" s="517" customFormat="1" ht="13.5" thickTop="1" x14ac:dyDescent="0.3">
      <c r="B26" s="518"/>
      <c r="D26" s="530"/>
      <c r="G26" s="519"/>
      <c r="H26" s="519"/>
      <c r="I26" s="520"/>
      <c r="J26" s="520"/>
      <c r="N26" s="519"/>
      <c r="O26" s="519"/>
      <c r="P26" s="520"/>
      <c r="Q26" s="520"/>
      <c r="S26" s="529"/>
      <c r="V26" s="529"/>
    </row>
    <row r="27" spans="2:22" s="517" customFormat="1" ht="14.5" x14ac:dyDescent="0.35">
      <c r="D27" s="527" t="s">
        <v>102</v>
      </c>
      <c r="E27" s="517" t="str">
        <f>'Statement of profit and loss'!$C$10</f>
        <v>Gross premiums written</v>
      </c>
      <c r="F27" s="517" t="str">
        <f>'Statement of profit and loss'!$J$8</f>
        <v>2019 UY</v>
      </c>
      <c r="G27" s="519">
        <f>INDEX('Statement of profit and loss'!$B$7:$L$38,MATCH(E27,'Statement of profit and loss'!$C$7:$C$38,0),1)</f>
        <v>1</v>
      </c>
      <c r="H27" s="519" t="str">
        <f>HLOOKUP(F27,'Statement of profit and loss'!$B$8:$L$9,2,FALSE)</f>
        <v>F</v>
      </c>
      <c r="I27" s="520">
        <f>INDEX('Statement of profit and loss'!$B$7:$L$38,MATCH('Indirect validations'!G27,'Statement of profit and loss'!$B$7:$B$38,0),MATCH('Indirect validations'!H27,'Statement of profit and loss'!$B$9:$L$9,0))</f>
        <v>0</v>
      </c>
      <c r="J27" s="520">
        <f>INDEX('Statement of profit and loss'!$B$70:$L$101,MATCH('Indirect validations'!G27,'Statement of profit and loss'!$B$70:$B$101,0),MATCH('Indirect validations'!H27,'Statement of profit and loss'!$B$72:$L$72,0))</f>
        <v>0</v>
      </c>
      <c r="N27" s="519"/>
      <c r="O27" s="519"/>
      <c r="P27" s="520"/>
      <c r="Q27" s="520"/>
      <c r="S27" s="529"/>
      <c r="V27" s="529"/>
    </row>
    <row r="28" spans="2:22" s="517" customFormat="1" ht="14.5" x14ac:dyDescent="0.35">
      <c r="D28" s="527" t="s">
        <v>102</v>
      </c>
      <c r="E28" s="517" t="str">
        <f>'Statement of profit and loss'!$C$14</f>
        <v>Change in the gross provision for unearned premiums</v>
      </c>
      <c r="F28" s="517" t="str">
        <f>'Statement of profit and loss'!$J$8</f>
        <v>2019 UY</v>
      </c>
      <c r="G28" s="519">
        <f>INDEX('Statement of profit and loss'!$B$7:$L$38,MATCH(E28,'Statement of profit and loss'!$C$7:$C$38,0),1)</f>
        <v>4</v>
      </c>
      <c r="H28" s="519" t="str">
        <f>HLOOKUP(F28,'Statement of profit and loss'!$B$8:$L$9,2,FALSE)</f>
        <v>F</v>
      </c>
      <c r="I28" s="520">
        <f>INDEX('Statement of profit and loss'!$B$7:$L$38,MATCH('Indirect validations'!G28,'Statement of profit and loss'!$B$7:$B$38,0),MATCH('Indirect validations'!H28,'Statement of profit and loss'!$B$9:$L$9,0))</f>
        <v>0</v>
      </c>
      <c r="J28" s="520">
        <f>INDEX('Statement of profit and loss'!$B$70:$L$101,MATCH('Indirect validations'!G28,'Statement of profit and loss'!$B$70:$B$101,0),MATCH('Indirect validations'!H28,'Statement of profit and loss'!$B$72:$L$72,0))</f>
        <v>0</v>
      </c>
      <c r="N28" s="519"/>
      <c r="O28" s="519"/>
      <c r="P28" s="520"/>
      <c r="Q28" s="520"/>
      <c r="S28" s="529"/>
      <c r="V28" s="529"/>
    </row>
    <row r="29" spans="2:22" s="517" customFormat="1" ht="15" thickBot="1" x14ac:dyDescent="0.4">
      <c r="D29" s="530"/>
      <c r="E29" s="517" t="s">
        <v>111</v>
      </c>
      <c r="F29" s="517" t="str">
        <f>'Statement of profit and loss'!$J$8</f>
        <v>2019 UY</v>
      </c>
      <c r="G29" s="519"/>
      <c r="H29" s="519"/>
      <c r="I29" s="539">
        <f>SUM(I27:I28)</f>
        <v>0</v>
      </c>
      <c r="J29" s="539">
        <f>SUM(J27:J28)</f>
        <v>0</v>
      </c>
      <c r="K29" s="528" t="s">
        <v>103</v>
      </c>
      <c r="L29" s="517" t="str">
        <f>'Analysis of underwriting re'!$C$151</f>
        <v>Total</v>
      </c>
      <c r="M29" s="517" t="str">
        <f>'Analysis of underwriting re'!$E$133</f>
        <v>Gross premiums earned</v>
      </c>
      <c r="N29" s="519">
        <f>INDEX('Analysis of underwriting re'!$B$111:$C$130,MATCH('Indirect validations'!L29,'Analysis of underwriting re'!$C$111:$C$130,0),1)</f>
        <v>14</v>
      </c>
      <c r="O29" s="519" t="str">
        <f>HLOOKUP(M29,'Analysis of underwriting re'!$B$112:$I$114,3,FALSE)</f>
        <v>AF</v>
      </c>
      <c r="P29" s="520">
        <f>INDEX('Analysis of underwriting re'!$B$111:$I$130,MATCH('Indirect validations'!N29,'Analysis of underwriting re'!$B$111:$B$130,0),MATCH('Indirect validations'!O29,'Analysis of underwriting re'!$B$114:$I$114,0))</f>
        <v>0</v>
      </c>
      <c r="Q29" s="520">
        <f>INDEX('Analysis of underwriting re'!$K$111:$R$130,MATCH('Indirect validations'!N29,'Analysis of underwriting re'!$K$111:$K$130,0),MATCH('Indirect validations'!O29,'Analysis of underwriting re'!$K$114:$R$114,0))</f>
        <v>0</v>
      </c>
      <c r="R29" s="517" t="str">
        <f t="shared" ref="R29" si="16">IF($T29="No",IF(I29=P29,"Pass","Fail"),IF(I29+P29=0,"Pass","Fail"))</f>
        <v>Pass</v>
      </c>
      <c r="S29" s="529" t="str">
        <f t="shared" ref="S29" si="17">IF($T29="No",IF(J29=Q29,"Pass","Fail"),IF(J29+Q29=0,"Pass","Fail"))</f>
        <v>Pass</v>
      </c>
      <c r="T29" s="517" t="s">
        <v>16</v>
      </c>
      <c r="U29" s="517">
        <f t="shared" ref="U29" si="18">IF(R29="Pass",0,1)</f>
        <v>0</v>
      </c>
      <c r="V29" s="529">
        <f t="shared" ref="V29" si="19">IF(S29="Pass",0,1)</f>
        <v>0</v>
      </c>
    </row>
    <row r="30" spans="2:22" s="517" customFormat="1" ht="13" thickTop="1" x14ac:dyDescent="0.25">
      <c r="D30" s="530"/>
      <c r="G30" s="519"/>
      <c r="H30" s="519"/>
      <c r="I30" s="520"/>
      <c r="J30" s="520"/>
      <c r="N30" s="519"/>
      <c r="O30" s="519"/>
      <c r="P30" s="520"/>
      <c r="Q30" s="520"/>
      <c r="S30" s="529"/>
      <c r="V30" s="529"/>
    </row>
    <row r="31" spans="2:22" s="517" customFormat="1" ht="14.5" x14ac:dyDescent="0.35">
      <c r="D31" s="527" t="s">
        <v>102</v>
      </c>
      <c r="E31" s="517" t="str">
        <f>'Statement of profit and loss'!$C$10</f>
        <v>Gross premiums written</v>
      </c>
      <c r="F31" s="517" t="str">
        <f>'Statement of profit and loss'!$K$8</f>
        <v>2018 UY</v>
      </c>
      <c r="G31" s="519">
        <f>INDEX('Statement of profit and loss'!$B$7:$L$38,MATCH(E31,'Statement of profit and loss'!$C$7:$C$38,0),1)</f>
        <v>1</v>
      </c>
      <c r="H31" s="519" t="str">
        <f>HLOOKUP(F31,'Statement of profit and loss'!$B$8:$L$9,2,FALSE)</f>
        <v>G</v>
      </c>
      <c r="I31" s="520">
        <f>INDEX('Statement of profit and loss'!$B$7:$L$38,MATCH('Indirect validations'!G31,'Statement of profit and loss'!$B$7:$B$38,0),MATCH('Indirect validations'!H31,'Statement of profit and loss'!$B$9:$L$9,0))</f>
        <v>0</v>
      </c>
      <c r="J31" s="520">
        <f>INDEX('Statement of profit and loss'!$B$70:$L$101,MATCH('Indirect validations'!G31,'Statement of profit and loss'!$B$70:$B$101,0),MATCH('Indirect validations'!H31,'Statement of profit and loss'!$B$72:$L$72,0))</f>
        <v>0</v>
      </c>
      <c r="N31" s="519"/>
      <c r="O31" s="519"/>
      <c r="P31" s="520"/>
      <c r="Q31" s="520"/>
      <c r="S31" s="529"/>
      <c r="V31" s="529"/>
    </row>
    <row r="32" spans="2:22" s="517" customFormat="1" ht="14.5" x14ac:dyDescent="0.35">
      <c r="D32" s="527" t="s">
        <v>102</v>
      </c>
      <c r="E32" s="517" t="str">
        <f>'Statement of profit and loss'!$C$14</f>
        <v>Change in the gross provision for unearned premiums</v>
      </c>
      <c r="F32" s="517" t="str">
        <f>'Statement of profit and loss'!$K$8</f>
        <v>2018 UY</v>
      </c>
      <c r="G32" s="519">
        <f>INDEX('Statement of profit and loss'!$B$7:$L$38,MATCH(E32,'Statement of profit and loss'!$C$7:$C$38,0),1)</f>
        <v>4</v>
      </c>
      <c r="H32" s="519" t="str">
        <f>HLOOKUP(F32,'Statement of profit and loss'!$B$8:$L$9,2,FALSE)</f>
        <v>G</v>
      </c>
      <c r="I32" s="520">
        <f>INDEX('Statement of profit and loss'!$B$7:$L$38,MATCH('Indirect validations'!G32,'Statement of profit and loss'!$B$7:$B$38,0),MATCH('Indirect validations'!H32,'Statement of profit and loss'!$B$9:$L$9,0))</f>
        <v>0</v>
      </c>
      <c r="J32" s="520">
        <f>INDEX('Statement of profit and loss'!$B$70:$L$101,MATCH('Indirect validations'!G32,'Statement of profit and loss'!$B$70:$B$101,0),MATCH('Indirect validations'!H32,'Statement of profit and loss'!$B$72:$L$72,0))</f>
        <v>0</v>
      </c>
      <c r="N32" s="519"/>
      <c r="O32" s="519"/>
      <c r="P32" s="520"/>
      <c r="Q32" s="520"/>
      <c r="S32" s="529"/>
      <c r="V32" s="529"/>
    </row>
    <row r="33" spans="4:22" s="517" customFormat="1" ht="15" thickBot="1" x14ac:dyDescent="0.4">
      <c r="D33" s="530"/>
      <c r="E33" s="517" t="s">
        <v>111</v>
      </c>
      <c r="F33" s="517" t="str">
        <f>'Statement of profit and loss'!$K$8</f>
        <v>2018 UY</v>
      </c>
      <c r="G33" s="519"/>
      <c r="H33" s="519"/>
      <c r="I33" s="539">
        <f>SUM(I31:I32)</f>
        <v>0</v>
      </c>
      <c r="J33" s="539">
        <f>SUM(J31:J32)</f>
        <v>0</v>
      </c>
      <c r="K33" s="528" t="s">
        <v>103</v>
      </c>
      <c r="L33" s="517" t="str">
        <f>'Analysis of underwriting re'!$C$172</f>
        <v>Total</v>
      </c>
      <c r="M33" s="517" t="str">
        <f>'Analysis of underwriting re'!$E$154</f>
        <v>Gross premiums earned</v>
      </c>
      <c r="N33" s="519">
        <f>INDEX('Analysis of underwriting re'!$B$132:$C$151,MATCH('Indirect validations'!L33,'Analysis of underwriting re'!$C$132:$C$151,0),1)</f>
        <v>14</v>
      </c>
      <c r="O33" s="519" t="str">
        <f>HLOOKUP(M33,'Analysis of underwriting re'!$B$133:$I$135,3,FALSE)</f>
        <v>AL</v>
      </c>
      <c r="P33" s="520">
        <f>INDEX('Analysis of underwriting re'!$B$132:$I$151,MATCH('Indirect validations'!N33,'Analysis of underwriting re'!$B$132:$B$151,0),MATCH('Indirect validations'!O33,'Analysis of underwriting re'!$B$135:$I$135,0))</f>
        <v>0</v>
      </c>
      <c r="Q33" s="520">
        <f>INDEX('Analysis of underwriting re'!$K$132:$R$151,MATCH('Indirect validations'!N33,'Analysis of underwriting re'!$K$132:$K$151,0),MATCH('Indirect validations'!O33,'Analysis of underwriting re'!$K$135:$R$135,0))</f>
        <v>0</v>
      </c>
      <c r="R33" s="517" t="str">
        <f t="shared" ref="R33:S33" si="20">IF($T33="No",IF(I33=P33,"Pass","Fail"),IF(I33+P33=0,"Pass","Fail"))</f>
        <v>Pass</v>
      </c>
      <c r="S33" s="529" t="str">
        <f t="shared" si="20"/>
        <v>Pass</v>
      </c>
      <c r="T33" s="517" t="s">
        <v>16</v>
      </c>
      <c r="U33" s="517">
        <f t="shared" ref="U33" si="21">IF(R33="Pass",0,1)</f>
        <v>0</v>
      </c>
      <c r="V33" s="529">
        <f t="shared" ref="V33" si="22">IF(S33="Pass",0,1)</f>
        <v>0</v>
      </c>
    </row>
    <row r="34" spans="4:22" s="517" customFormat="1" ht="13" thickTop="1" x14ac:dyDescent="0.25">
      <c r="D34" s="530"/>
      <c r="G34" s="519"/>
      <c r="H34" s="519"/>
      <c r="I34" s="520"/>
      <c r="J34" s="520"/>
      <c r="N34" s="519"/>
      <c r="O34" s="519"/>
      <c r="P34" s="520"/>
      <c r="Q34" s="520"/>
      <c r="S34" s="529"/>
      <c r="V34" s="529"/>
    </row>
    <row r="35" spans="4:22" s="517" customFormat="1" ht="14.5" x14ac:dyDescent="0.35">
      <c r="D35" s="527" t="s">
        <v>102</v>
      </c>
      <c r="E35" s="517" t="str">
        <f>'Statement of profit and loss'!$C$10</f>
        <v>Gross premiums written</v>
      </c>
      <c r="F35" s="517" t="str">
        <f>'Statement of profit and loss'!$L$8</f>
        <v>Total</v>
      </c>
      <c r="G35" s="519">
        <f>INDEX('Statement of profit and loss'!$B$7:$L$38,MATCH(E35,'Statement of profit and loss'!$C$7:$C$38,0),1)</f>
        <v>1</v>
      </c>
      <c r="H35" s="519" t="str">
        <f>HLOOKUP(F35,'Statement of profit and loss'!$B$8:$L$9,2,FALSE)</f>
        <v>H</v>
      </c>
      <c r="I35" s="520">
        <f>INDEX('Statement of profit and loss'!$B$7:$L$38,MATCH('Indirect validations'!G35,'Statement of profit and loss'!$B$7:$B$38,0),MATCH('Indirect validations'!H35,'Statement of profit and loss'!$B$9:$L$9,0))</f>
        <v>0</v>
      </c>
      <c r="J35" s="520">
        <f>INDEX('Statement of profit and loss'!$B$70:$L$101,MATCH('Indirect validations'!G35,'Statement of profit and loss'!$B$70:$B$101,0),MATCH('Indirect validations'!H35,'Statement of profit and loss'!$B$72:$L$72,0))</f>
        <v>0</v>
      </c>
      <c r="N35" s="519"/>
      <c r="O35" s="519"/>
      <c r="P35" s="520"/>
      <c r="Q35" s="520"/>
      <c r="S35" s="529"/>
      <c r="V35" s="529"/>
    </row>
    <row r="36" spans="4:22" s="517" customFormat="1" ht="14.5" x14ac:dyDescent="0.35">
      <c r="D36" s="527" t="s">
        <v>102</v>
      </c>
      <c r="E36" s="517" t="str">
        <f>'Statement of profit and loss'!$C$14</f>
        <v>Change in the gross provision for unearned premiums</v>
      </c>
      <c r="F36" s="517" t="str">
        <f>'Statement of profit and loss'!$L$8</f>
        <v>Total</v>
      </c>
      <c r="G36" s="519">
        <f>INDEX('Statement of profit and loss'!$B$7:$L$38,MATCH(E36,'Statement of profit and loss'!$C$7:$C$38,0),1)</f>
        <v>4</v>
      </c>
      <c r="H36" s="519" t="str">
        <f>HLOOKUP(F36,'Statement of profit and loss'!$B$8:$L$9,2,FALSE)</f>
        <v>H</v>
      </c>
      <c r="I36" s="520">
        <f>INDEX('Statement of profit and loss'!$B$7:$L$38,MATCH('Indirect validations'!G36,'Statement of profit and loss'!$B$7:$B$38,0),MATCH('Indirect validations'!H36,'Statement of profit and loss'!$B$9:$L$9,0))</f>
        <v>0</v>
      </c>
      <c r="J36" s="520">
        <f>INDEX('Statement of profit and loss'!$B$70:$L$101,MATCH('Indirect validations'!G36,'Statement of profit and loss'!$B$70:$B$101,0),MATCH('Indirect validations'!H36,'Statement of profit and loss'!$B$72:$L$72,0))</f>
        <v>0</v>
      </c>
      <c r="N36" s="519"/>
      <c r="O36" s="519"/>
      <c r="P36" s="520"/>
      <c r="Q36" s="520"/>
      <c r="S36" s="529"/>
      <c r="V36" s="529"/>
    </row>
    <row r="37" spans="4:22" s="517" customFormat="1" ht="15" thickBot="1" x14ac:dyDescent="0.4">
      <c r="D37" s="530"/>
      <c r="E37" s="517" t="s">
        <v>111</v>
      </c>
      <c r="F37" s="517" t="str">
        <f>'Statement of profit and loss'!$L$8</f>
        <v>Total</v>
      </c>
      <c r="G37" s="519"/>
      <c r="H37" s="519"/>
      <c r="I37" s="539">
        <f>SUM(I35:I36)</f>
        <v>0</v>
      </c>
      <c r="J37" s="539">
        <f>SUM(J35:J36)</f>
        <v>0</v>
      </c>
      <c r="K37" s="528" t="s">
        <v>103</v>
      </c>
      <c r="L37" s="517" t="str">
        <f>'Analysis of underwriting re'!$C$23</f>
        <v>Total</v>
      </c>
      <c r="M37" s="517" t="str">
        <f>'Analysis of underwriting re'!$E$5</f>
        <v>Gross premiums earned</v>
      </c>
      <c r="N37" s="519">
        <f>INDEX('Analysis of underwriting re'!$B$153:$C$172,MATCH('Indirect validations'!L37,'Analysis of underwriting re'!$C$153:$C$172,0),1)</f>
        <v>14</v>
      </c>
      <c r="O37" s="519" t="str">
        <f>HLOOKUP(M37,'Analysis of underwriting re'!$B$154:$I$156,3,FALSE)</f>
        <v>AR</v>
      </c>
      <c r="P37" s="520">
        <f>INDEX('Analysis of underwriting re'!$B$153:$I$172,MATCH('Indirect validations'!N37,'Analysis of underwriting re'!$B$153:$B$172,0),MATCH('Indirect validations'!O37,'Analysis of underwriting re'!$B$156:$I$156,0))</f>
        <v>0</v>
      </c>
      <c r="Q37" s="520">
        <f>INDEX('Analysis of underwriting re'!$K$153:$R$172,MATCH('Indirect validations'!N37,'Analysis of underwriting re'!$K$153:$K$172,0),MATCH('Indirect validations'!O37,'Analysis of underwriting re'!$K$156:$R$156,0))</f>
        <v>0</v>
      </c>
      <c r="R37" s="517" t="str">
        <f t="shared" ref="R37" si="23">IF($T37="No",IF(I37=P37,"Pass","Fail"),IF(I37+P37=0,"Pass","Fail"))</f>
        <v>Pass</v>
      </c>
      <c r="S37" s="529" t="str">
        <f t="shared" ref="S37" si="24">IF($T37="No",IF(J37=Q37,"Pass","Fail"),IF(J37+Q37=0,"Pass","Fail"))</f>
        <v>Pass</v>
      </c>
      <c r="T37" s="517" t="s">
        <v>16</v>
      </c>
      <c r="U37" s="517">
        <f t="shared" ref="U37" si="25">IF(R37="Pass",0,1)</f>
        <v>0</v>
      </c>
      <c r="V37" s="529">
        <f t="shared" ref="V37" si="26">IF(S37="Pass",0,1)</f>
        <v>0</v>
      </c>
    </row>
    <row r="38" spans="4:22" s="517" customFormat="1" ht="13" thickTop="1" x14ac:dyDescent="0.25">
      <c r="D38" s="530"/>
      <c r="G38" s="519"/>
      <c r="H38" s="519"/>
      <c r="I38" s="520"/>
      <c r="J38" s="520"/>
      <c r="N38" s="519"/>
      <c r="O38" s="519"/>
      <c r="P38" s="520"/>
      <c r="Q38" s="520"/>
      <c r="S38" s="529"/>
      <c r="V38" s="529"/>
    </row>
    <row r="39" spans="4:22" s="517" customFormat="1" ht="14.5" x14ac:dyDescent="0.35">
      <c r="D39" s="527" t="s">
        <v>102</v>
      </c>
      <c r="E39" s="517" t="str">
        <f>'Statement of profit and loss'!$C$21</f>
        <v>Gross amount - Claims paid</v>
      </c>
      <c r="F39" s="517" t="str">
        <f>'Statement of profit and loss'!$E$8</f>
        <v>2024 UY</v>
      </c>
      <c r="G39" s="519">
        <f>INDEX('Statement of profit and loss'!$B$7:$L$38,MATCH(E39,'Statement of profit and loss'!$C$7:$C$38,0),1)</f>
        <v>10</v>
      </c>
      <c r="H39" s="519" t="str">
        <f>HLOOKUP(F39,'Statement of profit and loss'!$B$8:$L$9,2,FALSE)</f>
        <v>A</v>
      </c>
      <c r="I39" s="520">
        <f>INDEX('Statement of profit and loss'!$B$7:$L$38,MATCH('Indirect validations'!G39,'Statement of profit and loss'!$B$7:$B$38,0),MATCH('Indirect validations'!H39,'Statement of profit and loss'!$B$9:$L$9,0))</f>
        <v>0</v>
      </c>
      <c r="J39" s="520">
        <f>INDEX('Statement of profit and loss'!$B$70:$L$101,MATCH('Indirect validations'!G39,'Statement of profit and loss'!$B$70:$B$101,0),MATCH('Indirect validations'!H39,'Statement of profit and loss'!$B$72:$L$72,0))</f>
        <v>0</v>
      </c>
      <c r="N39" s="519"/>
      <c r="O39" s="519"/>
      <c r="P39" s="520"/>
      <c r="Q39" s="520"/>
      <c r="S39" s="529"/>
      <c r="V39" s="529"/>
    </row>
    <row r="40" spans="4:22" s="517" customFormat="1" ht="14.5" x14ac:dyDescent="0.35">
      <c r="D40" s="527" t="s">
        <v>102</v>
      </c>
      <c r="E40" s="517" t="str">
        <f>'Statement of profit and loss'!$C$25</f>
        <v>Gross amount - Change in the provision for claims</v>
      </c>
      <c r="F40" s="517" t="str">
        <f>'Statement of profit and loss'!$E$8</f>
        <v>2024 UY</v>
      </c>
      <c r="G40" s="519">
        <f>INDEX('Statement of profit and loss'!$B$7:$L$38,MATCH(E40,'Statement of profit and loss'!$C$7:$C$38,0),1)</f>
        <v>13</v>
      </c>
      <c r="H40" s="519" t="str">
        <f>HLOOKUP(F40,'Statement of profit and loss'!$B$8:$L$9,2,FALSE)</f>
        <v>A</v>
      </c>
      <c r="I40" s="520">
        <f>INDEX('Statement of profit and loss'!$B$7:$L$38,MATCH('Indirect validations'!G40,'Statement of profit and loss'!$B$7:$B$38,0),MATCH('Indirect validations'!H40,'Statement of profit and loss'!$B$9:$L$9,0))</f>
        <v>0</v>
      </c>
      <c r="J40" s="520">
        <f>INDEX('Statement of profit and loss'!$B$70:$L$101,MATCH('Indirect validations'!G40,'Statement of profit and loss'!$B$70:$B$101,0),MATCH('Indirect validations'!H40,'Statement of profit and loss'!$B$72:$L$72,0))</f>
        <v>0</v>
      </c>
      <c r="N40" s="519"/>
      <c r="O40" s="519"/>
      <c r="P40" s="520"/>
      <c r="Q40" s="520"/>
      <c r="S40" s="529"/>
      <c r="V40" s="529"/>
    </row>
    <row r="41" spans="4:22" s="517" customFormat="1" ht="15" thickBot="1" x14ac:dyDescent="0.4">
      <c r="D41" s="530"/>
      <c r="E41" s="517" t="s">
        <v>112</v>
      </c>
      <c r="F41" s="517" t="str">
        <f>'Statement of profit and loss'!$E$8</f>
        <v>2024 UY</v>
      </c>
      <c r="G41" s="519"/>
      <c r="H41" s="519"/>
      <c r="I41" s="539">
        <f>SUM(I39:I40)</f>
        <v>0</v>
      </c>
      <c r="J41" s="539">
        <f>SUM(J39:J40)</f>
        <v>0</v>
      </c>
      <c r="K41" s="528" t="s">
        <v>103</v>
      </c>
      <c r="L41" s="517" t="str">
        <f>'Analysis of underwriting re'!$C$45</f>
        <v>Total</v>
      </c>
      <c r="M41" s="517" t="str">
        <f>'Analysis of underwriting re'!$F$27</f>
        <v>Gross claims incurred</v>
      </c>
      <c r="N41" s="519">
        <f>INDEX('Analysis of underwriting re'!$B$4:$C$23,MATCH('Indirect validations'!L41,'Analysis of underwriting re'!$C$4:$C$23,0),1)</f>
        <v>14</v>
      </c>
      <c r="O41" s="519" t="str">
        <f>HLOOKUP(M41,'Analysis of underwriting re'!$B$5:$I$7,3,FALSE)</f>
        <v>C</v>
      </c>
      <c r="P41" s="520">
        <f>INDEX('Analysis of underwriting re'!$B$4:$I$23,MATCH('Indirect validations'!N41,'Analysis of underwriting re'!$B$4:$B$23,0),MATCH('Indirect validations'!O41,'Analysis of underwriting re'!$B$7:$I$7,0))</f>
        <v>0</v>
      </c>
      <c r="Q41" s="520">
        <f>INDEX('Analysis of underwriting re'!$K$4:$R$23,MATCH('Indirect validations'!N41,'Analysis of underwriting re'!$K$4:$K$23,0),MATCH('Indirect validations'!O41,'Analysis of underwriting re'!$K$7:$R$7,0))</f>
        <v>0</v>
      </c>
      <c r="R41" s="517" t="str">
        <f t="shared" ref="R41" si="27">IF($T41="No",IF(I41=P41,"Pass","Fail"),IF(I41+P41=0,"Pass","Fail"))</f>
        <v>Pass</v>
      </c>
      <c r="S41" s="529" t="str">
        <f t="shared" ref="S41" si="28">IF($T41="No",IF(J41=Q41,"Pass","Fail"),IF(J41+Q41=0,"Pass","Fail"))</f>
        <v>Pass</v>
      </c>
      <c r="T41" s="517" t="s">
        <v>16</v>
      </c>
      <c r="U41" s="517">
        <f t="shared" ref="U41" si="29">IF(R41="Pass",0,1)</f>
        <v>0</v>
      </c>
      <c r="V41" s="529">
        <f t="shared" ref="V41" si="30">IF(S41="Pass",0,1)</f>
        <v>0</v>
      </c>
    </row>
    <row r="42" spans="4:22" s="517" customFormat="1" ht="13" thickTop="1" x14ac:dyDescent="0.25">
      <c r="D42" s="530"/>
      <c r="G42" s="519"/>
      <c r="H42" s="519"/>
      <c r="I42" s="520"/>
      <c r="J42" s="520"/>
      <c r="N42" s="519"/>
      <c r="O42" s="519"/>
      <c r="P42" s="520"/>
      <c r="Q42" s="520"/>
      <c r="S42" s="529"/>
      <c r="V42" s="529"/>
    </row>
    <row r="43" spans="4:22" s="517" customFormat="1" ht="14.5" x14ac:dyDescent="0.35">
      <c r="D43" s="527" t="s">
        <v>102</v>
      </c>
      <c r="E43" s="517" t="str">
        <f>'Statement of profit and loss'!$C$21</f>
        <v>Gross amount - Claims paid</v>
      </c>
      <c r="F43" s="517" t="str">
        <f>'Statement of profit and loss'!$F$8</f>
        <v>2023 UY</v>
      </c>
      <c r="G43" s="519">
        <f>INDEX('Statement of profit and loss'!$B$7:$L$38,MATCH(E43,'Statement of profit and loss'!$C$7:$C$38,0),1)</f>
        <v>10</v>
      </c>
      <c r="H43" s="519" t="str">
        <f>HLOOKUP(F43,'Statement of profit and loss'!$B$8:$L$9,2,FALSE)</f>
        <v>B</v>
      </c>
      <c r="I43" s="520">
        <f>INDEX('Statement of profit and loss'!$B$7:$L$38,MATCH('Indirect validations'!G43,'Statement of profit and loss'!$B$7:$B$38,0),MATCH('Indirect validations'!H43,'Statement of profit and loss'!$B$9:$L$9,0))</f>
        <v>0</v>
      </c>
      <c r="J43" s="520">
        <f>INDEX('Statement of profit and loss'!$B$70:$L$101,MATCH('Indirect validations'!G43,'Statement of profit and loss'!$B$70:$B$101,0),MATCH('Indirect validations'!H43,'Statement of profit and loss'!$B$72:$L$72,0))</f>
        <v>0</v>
      </c>
      <c r="N43" s="519"/>
      <c r="O43" s="519"/>
      <c r="P43" s="520"/>
      <c r="Q43" s="520"/>
      <c r="S43" s="529"/>
      <c r="V43" s="529"/>
    </row>
    <row r="44" spans="4:22" s="517" customFormat="1" ht="14.5" x14ac:dyDescent="0.35">
      <c r="D44" s="527" t="s">
        <v>102</v>
      </c>
      <c r="E44" s="517" t="str">
        <f>'Statement of profit and loss'!$C$25</f>
        <v>Gross amount - Change in the provision for claims</v>
      </c>
      <c r="F44" s="517" t="str">
        <f>'Statement of profit and loss'!$F$8</f>
        <v>2023 UY</v>
      </c>
      <c r="G44" s="519">
        <f>INDEX('Statement of profit and loss'!$B$7:$L$38,MATCH(E44,'Statement of profit and loss'!$C$7:$C$38,0),1)</f>
        <v>13</v>
      </c>
      <c r="H44" s="519" t="str">
        <f>HLOOKUP(F44,'Statement of profit and loss'!$B$8:$L$9,2,FALSE)</f>
        <v>B</v>
      </c>
      <c r="I44" s="520">
        <f>INDEX('Statement of profit and loss'!$B$7:$L$38,MATCH('Indirect validations'!G44,'Statement of profit and loss'!$B$7:$B$38,0),MATCH('Indirect validations'!H44,'Statement of profit and loss'!$B$9:$L$9,0))</f>
        <v>0</v>
      </c>
      <c r="J44" s="520">
        <f>INDEX('Statement of profit and loss'!$B$70:$L$101,MATCH('Indirect validations'!G44,'Statement of profit and loss'!$B$70:$B$101,0),MATCH('Indirect validations'!H44,'Statement of profit and loss'!$B$72:$L$72,0))</f>
        <v>0</v>
      </c>
      <c r="N44" s="519"/>
      <c r="O44" s="519"/>
      <c r="P44" s="520"/>
      <c r="Q44" s="520"/>
      <c r="S44" s="529"/>
      <c r="V44" s="529"/>
    </row>
    <row r="45" spans="4:22" s="517" customFormat="1" ht="15" thickBot="1" x14ac:dyDescent="0.4">
      <c r="D45" s="530"/>
      <c r="E45" s="517" t="s">
        <v>112</v>
      </c>
      <c r="F45" s="517" t="str">
        <f>'Statement of profit and loss'!$F$8</f>
        <v>2023 UY</v>
      </c>
      <c r="G45" s="519"/>
      <c r="H45" s="519"/>
      <c r="I45" s="539">
        <f>SUM(I43:I44)</f>
        <v>0</v>
      </c>
      <c r="J45" s="539">
        <f>SUM(J43:J44)</f>
        <v>0</v>
      </c>
      <c r="K45" s="528" t="s">
        <v>103</v>
      </c>
      <c r="L45" s="517" t="str">
        <f>'Analysis of underwriting re'!$C$66</f>
        <v>Total</v>
      </c>
      <c r="M45" s="517" t="str">
        <f>'Analysis of underwriting re'!$F$48</f>
        <v>Gross claims incurred</v>
      </c>
      <c r="N45" s="519">
        <f>INDEX('Analysis of underwriting re'!$B$26:$C$45,MATCH('Indirect validations'!L45,'Analysis of underwriting re'!$C$26:$C$45,0),1)</f>
        <v>14</v>
      </c>
      <c r="O45" s="519" t="str">
        <f>HLOOKUP(M45,'Analysis of underwriting re'!$B$27:$I$29,3,FALSE)</f>
        <v>I</v>
      </c>
      <c r="P45" s="520">
        <f>INDEX('Analysis of underwriting re'!$B$26:$I$45,MATCH('Indirect validations'!N45,'Analysis of underwriting re'!$B$26:$B$45,0),MATCH('Indirect validations'!O45,'Analysis of underwriting re'!$B$29:$I$29,0))</f>
        <v>0</v>
      </c>
      <c r="Q45" s="520">
        <f>INDEX('Analysis of underwriting re'!$K$26:$R$45,MATCH('Indirect validations'!N45,'Analysis of underwriting re'!$K$26:$K$45,0),MATCH('Indirect validations'!O45,'Analysis of underwriting re'!$K$29:$R$29,0))</f>
        <v>0</v>
      </c>
      <c r="R45" s="517" t="str">
        <f t="shared" ref="R45" si="31">IF($T45="No",IF(I45=P45,"Pass","Fail"),IF(I45+P45=0,"Pass","Fail"))</f>
        <v>Pass</v>
      </c>
      <c r="S45" s="529" t="str">
        <f t="shared" ref="S45" si="32">IF($T45="No",IF(J45=Q45,"Pass","Fail"),IF(J45+Q45=0,"Pass","Fail"))</f>
        <v>Pass</v>
      </c>
      <c r="T45" s="517" t="s">
        <v>16</v>
      </c>
      <c r="U45" s="517">
        <f t="shared" ref="U45" si="33">IF(R45="Pass",0,1)</f>
        <v>0</v>
      </c>
      <c r="V45" s="529">
        <f t="shared" ref="V45" si="34">IF(S45="Pass",0,1)</f>
        <v>0</v>
      </c>
    </row>
    <row r="46" spans="4:22" s="517" customFormat="1" ht="13" thickTop="1" x14ac:dyDescent="0.25">
      <c r="D46" s="530"/>
      <c r="G46" s="519"/>
      <c r="H46" s="519"/>
      <c r="I46" s="520"/>
      <c r="J46" s="520"/>
      <c r="N46" s="519"/>
      <c r="O46" s="519"/>
      <c r="P46" s="520"/>
      <c r="Q46" s="520"/>
      <c r="S46" s="529"/>
      <c r="V46" s="529"/>
    </row>
    <row r="47" spans="4:22" s="517" customFormat="1" ht="14.5" x14ac:dyDescent="0.35">
      <c r="D47" s="527" t="s">
        <v>102</v>
      </c>
      <c r="E47" s="517" t="str">
        <f>'Statement of profit and loss'!$C$21</f>
        <v>Gross amount - Claims paid</v>
      </c>
      <c r="F47" s="517" t="str">
        <f>'Statement of profit and loss'!$G$8</f>
        <v>2022 UY</v>
      </c>
      <c r="G47" s="519">
        <f>INDEX('Statement of profit and loss'!$B$7:$L$38,MATCH(E47,'Statement of profit and loss'!$C$7:$C$38,0),1)</f>
        <v>10</v>
      </c>
      <c r="H47" s="519" t="str">
        <f>HLOOKUP(F47,'Statement of profit and loss'!$B$8:$L$9,2,FALSE)</f>
        <v>C</v>
      </c>
      <c r="I47" s="520">
        <f>INDEX('Statement of profit and loss'!$B$7:$L$38,MATCH('Indirect validations'!G47,'Statement of profit and loss'!$B$7:$B$38,0),MATCH('Indirect validations'!H47,'Statement of profit and loss'!$B$9:$L$9,0))</f>
        <v>0</v>
      </c>
      <c r="J47" s="520">
        <f>INDEX('Statement of profit and loss'!$B$70:$L$101,MATCH('Indirect validations'!G47,'Statement of profit and loss'!$B$70:$B$101,0),MATCH('Indirect validations'!H47,'Statement of profit and loss'!$B$72:$L$72,0))</f>
        <v>0</v>
      </c>
      <c r="N47" s="519"/>
      <c r="O47" s="519"/>
      <c r="P47" s="520"/>
      <c r="Q47" s="520"/>
      <c r="S47" s="529"/>
      <c r="V47" s="529"/>
    </row>
    <row r="48" spans="4:22" s="517" customFormat="1" ht="14.5" x14ac:dyDescent="0.35">
      <c r="D48" s="527" t="s">
        <v>102</v>
      </c>
      <c r="E48" s="517" t="str">
        <f>'Statement of profit and loss'!$C$25</f>
        <v>Gross amount - Change in the provision for claims</v>
      </c>
      <c r="F48" s="517" t="str">
        <f>'Statement of profit and loss'!$G$8</f>
        <v>2022 UY</v>
      </c>
      <c r="G48" s="519">
        <f>INDEX('Statement of profit and loss'!$B$7:$L$38,MATCH(E48,'Statement of profit and loss'!$C$7:$C$38,0),1)</f>
        <v>13</v>
      </c>
      <c r="H48" s="519" t="str">
        <f>HLOOKUP(F48,'Statement of profit and loss'!$B$8:$L$9,2,FALSE)</f>
        <v>C</v>
      </c>
      <c r="I48" s="520">
        <f>INDEX('Statement of profit and loss'!$B$7:$L$38,MATCH('Indirect validations'!G48,'Statement of profit and loss'!$B$7:$B$38,0),MATCH('Indirect validations'!H48,'Statement of profit and loss'!$B$9:$L$9,0))</f>
        <v>0</v>
      </c>
      <c r="J48" s="520">
        <f>INDEX('Statement of profit and loss'!$B$70:$L$101,MATCH('Indirect validations'!G48,'Statement of profit and loss'!$B$70:$B$101,0),MATCH('Indirect validations'!H48,'Statement of profit and loss'!$B$72:$L$72,0))</f>
        <v>0</v>
      </c>
      <c r="N48" s="519"/>
      <c r="O48" s="519"/>
      <c r="P48" s="520"/>
      <c r="Q48" s="520"/>
      <c r="S48" s="529"/>
      <c r="V48" s="529"/>
    </row>
    <row r="49" spans="4:22" s="517" customFormat="1" ht="15" thickBot="1" x14ac:dyDescent="0.4">
      <c r="D49" s="530"/>
      <c r="E49" s="517" t="s">
        <v>112</v>
      </c>
      <c r="F49" s="517" t="str">
        <f>'Statement of profit and loss'!$G$8</f>
        <v>2022 UY</v>
      </c>
      <c r="G49" s="519"/>
      <c r="H49" s="519"/>
      <c r="I49" s="539">
        <f>SUM(I47:I48)</f>
        <v>0</v>
      </c>
      <c r="J49" s="539">
        <f>SUM(J47:J48)</f>
        <v>0</v>
      </c>
      <c r="K49" s="528" t="s">
        <v>103</v>
      </c>
      <c r="L49" s="517" t="str">
        <f>'Analysis of underwriting re'!$C$87</f>
        <v>Total</v>
      </c>
      <c r="M49" s="517" t="str">
        <f>'Analysis of underwriting re'!$F$69</f>
        <v>Gross claims incurred</v>
      </c>
      <c r="N49" s="519">
        <f>INDEX('Analysis of underwriting re'!$B$47:$C$66,MATCH('Indirect validations'!L49,'Analysis of underwriting re'!$C$47:$C$66,0),1)</f>
        <v>14</v>
      </c>
      <c r="O49" s="519" t="str">
        <f>HLOOKUP(M49,'Analysis of underwriting re'!$B$48:$I$50,3,FALSE)</f>
        <v>O</v>
      </c>
      <c r="P49" s="520">
        <f>INDEX('Analysis of underwriting re'!$B$47:$I$66,MATCH('Indirect validations'!N49,'Analysis of underwriting re'!$B$47:$B$66,0),MATCH('Indirect validations'!O49,'Analysis of underwriting re'!$B$50:$I$50,0))</f>
        <v>0</v>
      </c>
      <c r="Q49" s="520">
        <f>INDEX('Analysis of underwriting re'!$K$47:$R$66,MATCH('Indirect validations'!N49,'Analysis of underwriting re'!$K$47:$K$66,0),MATCH('Indirect validations'!O49,'Analysis of underwriting re'!$K$50:$R$50,0))</f>
        <v>0</v>
      </c>
      <c r="R49" s="517" t="str">
        <f t="shared" ref="R49" si="35">IF($T49="No",IF(I49=P49,"Pass","Fail"),IF(I49+P49=0,"Pass","Fail"))</f>
        <v>Pass</v>
      </c>
      <c r="S49" s="529" t="str">
        <f t="shared" ref="S49" si="36">IF($T49="No",IF(J49=Q49,"Pass","Fail"),IF(J49+Q49=0,"Pass","Fail"))</f>
        <v>Pass</v>
      </c>
      <c r="T49" s="517" t="s">
        <v>16</v>
      </c>
      <c r="U49" s="517">
        <f t="shared" ref="U49" si="37">IF(R49="Pass",0,1)</f>
        <v>0</v>
      </c>
      <c r="V49" s="529">
        <f t="shared" ref="V49" si="38">IF(S49="Pass",0,1)</f>
        <v>0</v>
      </c>
    </row>
    <row r="50" spans="4:22" s="517" customFormat="1" ht="13" thickTop="1" x14ac:dyDescent="0.25">
      <c r="D50" s="530"/>
      <c r="G50" s="519"/>
      <c r="H50" s="519"/>
      <c r="I50" s="520"/>
      <c r="J50" s="520"/>
      <c r="N50" s="519"/>
      <c r="O50" s="519"/>
      <c r="P50" s="520"/>
      <c r="Q50" s="520"/>
      <c r="S50" s="529"/>
      <c r="V50" s="529"/>
    </row>
    <row r="51" spans="4:22" s="517" customFormat="1" ht="14.5" x14ac:dyDescent="0.35">
      <c r="D51" s="527" t="s">
        <v>102</v>
      </c>
      <c r="E51" s="517" t="str">
        <f>'Statement of profit and loss'!$C$21</f>
        <v>Gross amount - Claims paid</v>
      </c>
      <c r="F51" s="517" t="str">
        <f>'Statement of profit and loss'!$H$8</f>
        <v>2021 UY</v>
      </c>
      <c r="G51" s="519">
        <f>INDEX('Statement of profit and loss'!$B$7:$L$38,MATCH(E51,'Statement of profit and loss'!$C$7:$C$38,0),1)</f>
        <v>10</v>
      </c>
      <c r="H51" s="519" t="str">
        <f>HLOOKUP(F51,'Statement of profit and loss'!$B$8:$L$9,2,FALSE)</f>
        <v>D</v>
      </c>
      <c r="I51" s="520">
        <f>INDEX('Statement of profit and loss'!$B$7:$L$38,MATCH('Indirect validations'!G51,'Statement of profit and loss'!$B$7:$B$38,0),MATCH('Indirect validations'!H51,'Statement of profit and loss'!$B$9:$L$9,0))</f>
        <v>0</v>
      </c>
      <c r="J51" s="520">
        <f>INDEX('Statement of profit and loss'!$B$70:$L$101,MATCH('Indirect validations'!G51,'Statement of profit and loss'!$B$70:$B$101,0),MATCH('Indirect validations'!H51,'Statement of profit and loss'!$B$72:$L$72,0))</f>
        <v>0</v>
      </c>
      <c r="N51" s="519"/>
      <c r="O51" s="519"/>
      <c r="S51" s="529"/>
      <c r="V51" s="529"/>
    </row>
    <row r="52" spans="4:22" s="517" customFormat="1" ht="14.5" x14ac:dyDescent="0.35">
      <c r="D52" s="527" t="s">
        <v>102</v>
      </c>
      <c r="E52" s="517" t="str">
        <f>'Statement of profit and loss'!$C$25</f>
        <v>Gross amount - Change in the provision for claims</v>
      </c>
      <c r="F52" s="517" t="str">
        <f>'Statement of profit and loss'!$H$8</f>
        <v>2021 UY</v>
      </c>
      <c r="G52" s="519">
        <f>INDEX('Statement of profit and loss'!$B$7:$L$38,MATCH(E52,'Statement of profit and loss'!$C$7:$C$38,0),1)</f>
        <v>13</v>
      </c>
      <c r="H52" s="519" t="str">
        <f>HLOOKUP(F52,'Statement of profit and loss'!$B$8:$L$9,2,FALSE)</f>
        <v>D</v>
      </c>
      <c r="I52" s="520">
        <f>INDEX('Statement of profit and loss'!$B$7:$L$38,MATCH('Indirect validations'!G52,'Statement of profit and loss'!$B$7:$B$38,0),MATCH('Indirect validations'!H52,'Statement of profit and loss'!$B$9:$L$9,0))</f>
        <v>0</v>
      </c>
      <c r="J52" s="520">
        <f>INDEX('Statement of profit and loss'!$B$70:$L$101,MATCH('Indirect validations'!G52,'Statement of profit and loss'!$B$70:$B$101,0),MATCH('Indirect validations'!H52,'Statement of profit and loss'!$B$72:$L$72,0))</f>
        <v>0</v>
      </c>
      <c r="N52" s="519"/>
      <c r="O52" s="519"/>
      <c r="P52" s="520"/>
      <c r="Q52" s="520"/>
      <c r="S52" s="529"/>
      <c r="V52" s="529"/>
    </row>
    <row r="53" spans="4:22" s="517" customFormat="1" ht="15" thickBot="1" x14ac:dyDescent="0.4">
      <c r="D53" s="530"/>
      <c r="E53" s="517" t="s">
        <v>112</v>
      </c>
      <c r="F53" s="517" t="str">
        <f>'Statement of profit and loss'!$H$8</f>
        <v>2021 UY</v>
      </c>
      <c r="G53" s="519"/>
      <c r="H53" s="519"/>
      <c r="I53" s="539">
        <f>SUM(I51:I52)</f>
        <v>0</v>
      </c>
      <c r="J53" s="539">
        <f>SUM(J51:J52)</f>
        <v>0</v>
      </c>
      <c r="K53" s="528" t="s">
        <v>103</v>
      </c>
      <c r="L53" s="517" t="str">
        <f>'Analysis of underwriting re'!$C$109</f>
        <v>Total</v>
      </c>
      <c r="M53" s="517" t="str">
        <f>'Analysis of underwriting re'!$F$91</f>
        <v>Gross claims incurred</v>
      </c>
      <c r="N53" s="519">
        <f>INDEX('Analysis of underwriting re'!$B$68:$C$87,MATCH('Indirect validations'!L53,'Analysis of underwriting re'!$C$68:$C$87,0),1)</f>
        <v>14</v>
      </c>
      <c r="O53" s="519" t="str">
        <f>HLOOKUP(M53,'Analysis of underwriting re'!$B$69:$I$71,3,FALSE)</f>
        <v>U</v>
      </c>
      <c r="P53" s="520">
        <f>INDEX('Analysis of underwriting re'!$B$68:$I$87,MATCH('Indirect validations'!N53,'Analysis of underwriting re'!$B$68:$B$87,0),MATCH('Indirect validations'!O53,'Analysis of underwriting re'!$B$71:$I$71,0))</f>
        <v>0</v>
      </c>
      <c r="Q53" s="520">
        <f>INDEX('Analysis of underwriting re'!$K$68:$R$87,MATCH('Indirect validations'!N53,'Analysis of underwriting re'!$K$68:$K$87,0),MATCH('Indirect validations'!O53,'Analysis of underwriting re'!$K$71:$R$71,0))</f>
        <v>0</v>
      </c>
      <c r="R53" s="517" t="str">
        <f t="shared" ref="R53" si="39">IF($T53="No",IF(I53=P53,"Pass","Fail"),IF(I53+P53=0,"Pass","Fail"))</f>
        <v>Pass</v>
      </c>
      <c r="S53" s="529" t="str">
        <f t="shared" ref="S53" si="40">IF($T53="No",IF(J53=Q53,"Pass","Fail"),IF(J53+Q53=0,"Pass","Fail"))</f>
        <v>Pass</v>
      </c>
      <c r="T53" s="517" t="s">
        <v>16</v>
      </c>
      <c r="U53" s="517">
        <f t="shared" ref="U53" si="41">IF(R53="Pass",0,1)</f>
        <v>0</v>
      </c>
      <c r="V53" s="529">
        <f t="shared" ref="V53" si="42">IF(S53="Pass",0,1)</f>
        <v>0</v>
      </c>
    </row>
    <row r="54" spans="4:22" s="517" customFormat="1" ht="13" thickTop="1" x14ac:dyDescent="0.25">
      <c r="D54" s="530"/>
      <c r="G54" s="519"/>
      <c r="H54" s="519"/>
      <c r="I54" s="520"/>
      <c r="J54" s="520"/>
      <c r="N54" s="519"/>
      <c r="O54" s="519"/>
      <c r="P54" s="520"/>
      <c r="Q54" s="520"/>
      <c r="S54" s="529"/>
      <c r="V54" s="529"/>
    </row>
    <row r="55" spans="4:22" s="517" customFormat="1" ht="14.5" x14ac:dyDescent="0.35">
      <c r="D55" s="527" t="s">
        <v>102</v>
      </c>
      <c r="E55" s="517" t="str">
        <f>'Statement of profit and loss'!$C$21</f>
        <v>Gross amount - Claims paid</v>
      </c>
      <c r="F55" s="517" t="str">
        <f>'Statement of profit and loss'!$I$8</f>
        <v>2020 UY</v>
      </c>
      <c r="G55" s="519">
        <f>INDEX('Statement of profit and loss'!$B$7:$L$38,MATCH(E55,'Statement of profit and loss'!$C$7:$C$38,0),1)</f>
        <v>10</v>
      </c>
      <c r="H55" s="519" t="str">
        <f>HLOOKUP(F55,'Statement of profit and loss'!$B$8:$L$9,2,FALSE)</f>
        <v>E</v>
      </c>
      <c r="I55" s="520">
        <f>INDEX('Statement of profit and loss'!$B$7:$L$38,MATCH('Indirect validations'!G55,'Statement of profit and loss'!$B$7:$B$38,0),MATCH('Indirect validations'!H55,'Statement of profit and loss'!$B$9:$L$9,0))</f>
        <v>0</v>
      </c>
      <c r="J55" s="520">
        <f>INDEX('Statement of profit and loss'!$B$70:$L$101,MATCH('Indirect validations'!G55,'Statement of profit and loss'!$B$70:$B$101,0),MATCH('Indirect validations'!H55,'Statement of profit and loss'!$B$72:$L$72,0))</f>
        <v>0</v>
      </c>
      <c r="N55" s="519"/>
      <c r="O55" s="519"/>
      <c r="P55" s="520"/>
      <c r="Q55" s="520"/>
      <c r="S55" s="529"/>
      <c r="V55" s="529"/>
    </row>
    <row r="56" spans="4:22" s="517" customFormat="1" ht="14.5" x14ac:dyDescent="0.35">
      <c r="D56" s="527" t="s">
        <v>102</v>
      </c>
      <c r="E56" s="517" t="str">
        <f>'Statement of profit and loss'!$C$25</f>
        <v>Gross amount - Change in the provision for claims</v>
      </c>
      <c r="F56" s="517" t="str">
        <f>'Statement of profit and loss'!$I$8</f>
        <v>2020 UY</v>
      </c>
      <c r="G56" s="519">
        <f>INDEX('Statement of profit and loss'!$B$7:$L$38,MATCH(E56,'Statement of profit and loss'!$C$7:$C$38,0),1)</f>
        <v>13</v>
      </c>
      <c r="H56" s="519" t="str">
        <f>HLOOKUP(F56,'Statement of profit and loss'!$B$8:$L$9,2,FALSE)</f>
        <v>E</v>
      </c>
      <c r="I56" s="520">
        <f>INDEX('Statement of profit and loss'!$B$7:$L$38,MATCH('Indirect validations'!G56,'Statement of profit and loss'!$B$7:$B$38,0),MATCH('Indirect validations'!H56,'Statement of profit and loss'!$B$9:$L$9,0))</f>
        <v>0</v>
      </c>
      <c r="J56" s="520">
        <f>INDEX('Statement of profit and loss'!$B$70:$L$101,MATCH('Indirect validations'!G56,'Statement of profit and loss'!$B$70:$B$101,0),MATCH('Indirect validations'!H56,'Statement of profit and loss'!$B$72:$L$72,0))</f>
        <v>0</v>
      </c>
      <c r="N56" s="519"/>
      <c r="O56" s="519"/>
      <c r="P56" s="520"/>
      <c r="Q56" s="520"/>
      <c r="S56" s="529"/>
      <c r="V56" s="529"/>
    </row>
    <row r="57" spans="4:22" s="517" customFormat="1" ht="15" thickBot="1" x14ac:dyDescent="0.4">
      <c r="D57" s="530"/>
      <c r="E57" s="517" t="s">
        <v>112</v>
      </c>
      <c r="F57" s="517" t="str">
        <f>'Statement of profit and loss'!$I$8</f>
        <v>2020 UY</v>
      </c>
      <c r="G57" s="519"/>
      <c r="H57" s="519"/>
      <c r="I57" s="539">
        <f>SUM(I55:I56)</f>
        <v>0</v>
      </c>
      <c r="J57" s="539">
        <f>SUM(J55:J56)</f>
        <v>0</v>
      </c>
      <c r="K57" s="528" t="s">
        <v>103</v>
      </c>
      <c r="L57" s="517" t="str">
        <f>'Analysis of underwriting re'!$C$130</f>
        <v>Total</v>
      </c>
      <c r="M57" s="517" t="str">
        <f>'Analysis of underwriting re'!$F$112</f>
        <v>Gross claims incurred</v>
      </c>
      <c r="N57" s="519">
        <f>INDEX('Analysis of underwriting re'!$B$90:$C$109,MATCH('Indirect validations'!L57,'Analysis of underwriting re'!$C$90:$C$109,0),1)</f>
        <v>14</v>
      </c>
      <c r="O57" s="519" t="str">
        <f>HLOOKUP(M57,'Analysis of underwriting re'!$B$91:$I$93,3,FALSE)</f>
        <v>AA</v>
      </c>
      <c r="P57" s="520">
        <f>INDEX('Analysis of underwriting re'!$B$90:$I$109,MATCH('Indirect validations'!N57,'Analysis of underwriting re'!$B$90:$B$109,0),MATCH('Indirect validations'!O57,'Analysis of underwriting re'!$B$93:$I$93,0))</f>
        <v>0</v>
      </c>
      <c r="Q57" s="520">
        <f>INDEX('Analysis of underwriting re'!$K$90:$R$109,MATCH('Indirect validations'!N57,'Analysis of underwriting re'!$K$90:$K$109,0),MATCH('Indirect validations'!O57,'Analysis of underwriting re'!$K$93:$R$93,0))</f>
        <v>0</v>
      </c>
      <c r="R57" s="517" t="str">
        <f t="shared" ref="R57" si="43">IF($T57="No",IF(I57=P57,"Pass","Fail"),IF(I57+P57=0,"Pass","Fail"))</f>
        <v>Pass</v>
      </c>
      <c r="S57" s="529" t="str">
        <f t="shared" ref="S57" si="44">IF($T57="No",IF(J57=Q57,"Pass","Fail"),IF(J57+Q57=0,"Pass","Fail"))</f>
        <v>Pass</v>
      </c>
      <c r="T57" s="517" t="s">
        <v>16</v>
      </c>
      <c r="U57" s="517">
        <f t="shared" ref="U57" si="45">IF(R57="Pass",0,1)</f>
        <v>0</v>
      </c>
      <c r="V57" s="529">
        <f t="shared" ref="V57" si="46">IF(S57="Pass",0,1)</f>
        <v>0</v>
      </c>
    </row>
    <row r="58" spans="4:22" s="517" customFormat="1" ht="13" thickTop="1" x14ac:dyDescent="0.25">
      <c r="D58" s="530"/>
      <c r="G58" s="519"/>
      <c r="H58" s="519"/>
      <c r="I58" s="520"/>
      <c r="J58" s="520"/>
      <c r="N58" s="519"/>
      <c r="O58" s="519"/>
      <c r="P58" s="520"/>
      <c r="Q58" s="520"/>
      <c r="S58" s="529"/>
      <c r="V58" s="529"/>
    </row>
    <row r="59" spans="4:22" s="517" customFormat="1" ht="14.5" x14ac:dyDescent="0.35">
      <c r="D59" s="527" t="s">
        <v>102</v>
      </c>
      <c r="E59" s="517" t="str">
        <f>'Statement of profit and loss'!$C$21</f>
        <v>Gross amount - Claims paid</v>
      </c>
      <c r="F59" s="517" t="str">
        <f>'Statement of profit and loss'!$J$8</f>
        <v>2019 UY</v>
      </c>
      <c r="G59" s="519">
        <f>INDEX('Statement of profit and loss'!$B$7:$L$38,MATCH(E59,'Statement of profit and loss'!$C$7:$C$38,0),1)</f>
        <v>10</v>
      </c>
      <c r="H59" s="519" t="str">
        <f>HLOOKUP(F59,'Statement of profit and loss'!$B$8:$L$9,2,FALSE)</f>
        <v>F</v>
      </c>
      <c r="I59" s="520">
        <f>INDEX('Statement of profit and loss'!$B$7:$L$38,MATCH('Indirect validations'!G59,'Statement of profit and loss'!$B$7:$B$38,0),MATCH('Indirect validations'!H59,'Statement of profit and loss'!$B$9:$L$9,0))</f>
        <v>0</v>
      </c>
      <c r="J59" s="520">
        <f>INDEX('Statement of profit and loss'!$B$70:$L$101,MATCH('Indirect validations'!G59,'Statement of profit and loss'!$B$70:$B$101,0),MATCH('Indirect validations'!H59,'Statement of profit and loss'!$B$72:$L$72,0))</f>
        <v>0</v>
      </c>
      <c r="N59" s="519"/>
      <c r="O59" s="519"/>
      <c r="P59" s="520"/>
      <c r="Q59" s="520"/>
      <c r="S59" s="529"/>
      <c r="V59" s="529"/>
    </row>
    <row r="60" spans="4:22" s="517" customFormat="1" ht="14.5" x14ac:dyDescent="0.35">
      <c r="D60" s="527" t="s">
        <v>102</v>
      </c>
      <c r="E60" s="517" t="str">
        <f>'Statement of profit and loss'!$C$25</f>
        <v>Gross amount - Change in the provision for claims</v>
      </c>
      <c r="F60" s="517" t="str">
        <f>'Statement of profit and loss'!$J$8</f>
        <v>2019 UY</v>
      </c>
      <c r="G60" s="519">
        <f>INDEX('Statement of profit and loss'!$B$7:$L$38,MATCH(E60,'Statement of profit and loss'!$C$7:$C$38,0),1)</f>
        <v>13</v>
      </c>
      <c r="H60" s="519" t="str">
        <f>HLOOKUP(F60,'Statement of profit and loss'!$B$8:$L$9,2,FALSE)</f>
        <v>F</v>
      </c>
      <c r="I60" s="520">
        <f>INDEX('Statement of profit and loss'!$B$7:$L$38,MATCH('Indirect validations'!G60,'Statement of profit and loss'!$B$7:$B$38,0),MATCH('Indirect validations'!H60,'Statement of profit and loss'!$B$9:$L$9,0))</f>
        <v>0</v>
      </c>
      <c r="J60" s="520">
        <f>INDEX('Statement of profit and loss'!$B$70:$L$101,MATCH('Indirect validations'!G60,'Statement of profit and loss'!$B$70:$B$101,0),MATCH('Indirect validations'!H60,'Statement of profit and loss'!$B$72:$L$72,0))</f>
        <v>0</v>
      </c>
      <c r="N60" s="519"/>
      <c r="O60" s="519"/>
      <c r="P60" s="520"/>
      <c r="Q60" s="520"/>
      <c r="S60" s="529"/>
      <c r="V60" s="529"/>
    </row>
    <row r="61" spans="4:22" s="517" customFormat="1" ht="15" thickBot="1" x14ac:dyDescent="0.4">
      <c r="D61" s="530"/>
      <c r="E61" s="517" t="s">
        <v>112</v>
      </c>
      <c r="F61" s="517" t="str">
        <f>'Statement of profit and loss'!$J$8</f>
        <v>2019 UY</v>
      </c>
      <c r="G61" s="519"/>
      <c r="H61" s="519"/>
      <c r="I61" s="539">
        <f>SUM(I59:I60)</f>
        <v>0</v>
      </c>
      <c r="J61" s="539">
        <f>SUM(J59:J60)</f>
        <v>0</v>
      </c>
      <c r="K61" s="528" t="s">
        <v>103</v>
      </c>
      <c r="L61" s="517" t="str">
        <f>'Analysis of underwriting re'!$C$151</f>
        <v>Total</v>
      </c>
      <c r="M61" s="517" t="str">
        <f>'Analysis of underwriting re'!$F$133</f>
        <v>Gross claims incurred</v>
      </c>
      <c r="N61" s="519">
        <f>INDEX('Analysis of underwriting re'!$B$111:$C$130,MATCH('Indirect validations'!L61,'Analysis of underwriting re'!$C$111:$C$130,0),1)</f>
        <v>14</v>
      </c>
      <c r="O61" s="519" t="str">
        <f>HLOOKUP(M61,'Analysis of underwriting re'!$B$112:$I$114,3,FALSE)</f>
        <v>AG</v>
      </c>
      <c r="P61" s="520">
        <f>INDEX('Analysis of underwriting re'!$B$111:$I$130,MATCH('Indirect validations'!N61,'Analysis of underwriting re'!$B$111:$B$130,0),MATCH('Indirect validations'!O61,'Analysis of underwriting re'!$B$114:$I$114,0))</f>
        <v>0</v>
      </c>
      <c r="Q61" s="520">
        <f>INDEX('Analysis of underwriting re'!$K$111:$R$130,MATCH('Indirect validations'!N61,'Analysis of underwriting re'!$K$111:$K$130,0),MATCH('Indirect validations'!O61,'Analysis of underwriting re'!$K$114:$R$114,0))</f>
        <v>0</v>
      </c>
      <c r="R61" s="517" t="str">
        <f t="shared" ref="R61" si="47">IF($T61="No",IF(I61=P61,"Pass","Fail"),IF(I61+P61=0,"Pass","Fail"))</f>
        <v>Pass</v>
      </c>
      <c r="S61" s="529" t="str">
        <f t="shared" ref="S61" si="48">IF($T61="No",IF(J61=Q61,"Pass","Fail"),IF(J61+Q61=0,"Pass","Fail"))</f>
        <v>Pass</v>
      </c>
      <c r="T61" s="517" t="s">
        <v>16</v>
      </c>
      <c r="U61" s="517">
        <f t="shared" ref="U61:V61" si="49">IF(R61="Pass",0,1)</f>
        <v>0</v>
      </c>
      <c r="V61" s="529">
        <f t="shared" si="49"/>
        <v>0</v>
      </c>
    </row>
    <row r="62" spans="4:22" s="517" customFormat="1" ht="13" thickTop="1" x14ac:dyDescent="0.25">
      <c r="D62" s="530"/>
      <c r="G62" s="519"/>
      <c r="H62" s="519"/>
      <c r="I62" s="520"/>
      <c r="J62" s="520"/>
      <c r="N62" s="519"/>
      <c r="O62" s="519"/>
      <c r="P62" s="520"/>
      <c r="Q62" s="520"/>
      <c r="S62" s="529"/>
      <c r="V62" s="529"/>
    </row>
    <row r="63" spans="4:22" s="517" customFormat="1" ht="14.5" x14ac:dyDescent="0.35">
      <c r="D63" s="527" t="s">
        <v>102</v>
      </c>
      <c r="E63" s="517" t="str">
        <f>'Statement of profit and loss'!$C$21</f>
        <v>Gross amount - Claims paid</v>
      </c>
      <c r="F63" s="517" t="str">
        <f>'Statement of profit and loss'!$K$8</f>
        <v>2018 UY</v>
      </c>
      <c r="G63" s="519">
        <f>INDEX('Statement of profit and loss'!$B$7:$L$38,MATCH(E63,'Statement of profit and loss'!$C$7:$C$38,0),1)</f>
        <v>10</v>
      </c>
      <c r="H63" s="519" t="str">
        <f>HLOOKUP(F63,'Statement of profit and loss'!$B$8:$L$9,2,FALSE)</f>
        <v>G</v>
      </c>
      <c r="I63" s="520">
        <f>INDEX('Statement of profit and loss'!$B$7:$L$38,MATCH('Indirect validations'!G63,'Statement of profit and loss'!$B$7:$B$38,0),MATCH('Indirect validations'!H63,'Statement of profit and loss'!$B$9:$L$9,0))</f>
        <v>0</v>
      </c>
      <c r="J63" s="520">
        <f>INDEX('Statement of profit and loss'!$B$70:$L$101,MATCH('Indirect validations'!G63,'Statement of profit and loss'!$B$70:$B$101,0),MATCH('Indirect validations'!H63,'Statement of profit and loss'!$B$72:$L$72,0))</f>
        <v>0</v>
      </c>
      <c r="N63" s="519"/>
      <c r="O63" s="519"/>
      <c r="P63" s="520"/>
      <c r="Q63" s="520"/>
      <c r="S63" s="529"/>
      <c r="V63" s="529"/>
    </row>
    <row r="64" spans="4:22" s="517" customFormat="1" ht="14.5" x14ac:dyDescent="0.35">
      <c r="D64" s="527" t="s">
        <v>102</v>
      </c>
      <c r="E64" s="517" t="str">
        <f>'Statement of profit and loss'!$C$25</f>
        <v>Gross amount - Change in the provision for claims</v>
      </c>
      <c r="F64" s="517" t="str">
        <f>'Statement of profit and loss'!$K$8</f>
        <v>2018 UY</v>
      </c>
      <c r="G64" s="519">
        <f>INDEX('Statement of profit and loss'!$B$7:$L$38,MATCH(E64,'Statement of profit and loss'!$C$7:$C$38,0),1)</f>
        <v>13</v>
      </c>
      <c r="H64" s="519" t="str">
        <f>HLOOKUP(F64,'Statement of profit and loss'!$B$8:$L$9,2,FALSE)</f>
        <v>G</v>
      </c>
      <c r="I64" s="520">
        <f>INDEX('Statement of profit and loss'!$B$7:$L$38,MATCH('Indirect validations'!G64,'Statement of profit and loss'!$B$7:$B$38,0),MATCH('Indirect validations'!H64,'Statement of profit and loss'!$B$9:$L$9,0))</f>
        <v>0</v>
      </c>
      <c r="J64" s="520">
        <f>INDEX('Statement of profit and loss'!$B$70:$L$101,MATCH('Indirect validations'!G64,'Statement of profit and loss'!$B$70:$B$101,0),MATCH('Indirect validations'!H64,'Statement of profit and loss'!$B$72:$L$72,0))</f>
        <v>0</v>
      </c>
      <c r="N64" s="519"/>
      <c r="O64" s="519"/>
      <c r="P64" s="520"/>
      <c r="Q64" s="520"/>
      <c r="S64" s="529"/>
      <c r="V64" s="529"/>
    </row>
    <row r="65" spans="4:22" s="517" customFormat="1" ht="15" thickBot="1" x14ac:dyDescent="0.4">
      <c r="D65" s="530"/>
      <c r="E65" s="517" t="s">
        <v>112</v>
      </c>
      <c r="F65" s="517" t="str">
        <f>'Statement of profit and loss'!$K$8</f>
        <v>2018 UY</v>
      </c>
      <c r="G65" s="519"/>
      <c r="H65" s="519"/>
      <c r="I65" s="539">
        <f>SUM(I63:I64)</f>
        <v>0</v>
      </c>
      <c r="J65" s="539">
        <f>SUM(J63:J64)</f>
        <v>0</v>
      </c>
      <c r="K65" s="528" t="s">
        <v>103</v>
      </c>
      <c r="L65" s="517" t="str">
        <f>'Analysis of underwriting re'!$C$172</f>
        <v>Total</v>
      </c>
      <c r="M65" s="517" t="str">
        <f>'Analysis of underwriting re'!$F$154</f>
        <v>Gross claims incurred</v>
      </c>
      <c r="N65" s="519">
        <f>INDEX('Analysis of underwriting re'!$B$132:$C$151,MATCH('Indirect validations'!L65,'Analysis of underwriting re'!$C$132:$C$151,0),1)</f>
        <v>14</v>
      </c>
      <c r="O65" s="519" t="str">
        <f>HLOOKUP(M65,'Analysis of underwriting re'!$B$133:$I$135,3,FALSE)</f>
        <v>AM</v>
      </c>
      <c r="P65" s="520">
        <f>INDEX('Analysis of underwriting re'!$B$132:$I$151,MATCH('Indirect validations'!N65,'Analysis of underwriting re'!$B$132:$B$151,0),MATCH('Indirect validations'!O65,'Analysis of underwriting re'!$B$135:$I$135,0))</f>
        <v>0</v>
      </c>
      <c r="Q65" s="520">
        <f>INDEX('Analysis of underwriting re'!$K$132:$R$151,MATCH('Indirect validations'!N65,'Analysis of underwriting re'!$K$132:$K$151,0),MATCH('Indirect validations'!O65,'Analysis of underwriting re'!$K$135:$R$135,0))</f>
        <v>0</v>
      </c>
      <c r="R65" s="517" t="str">
        <f t="shared" ref="R65" si="50">IF($T65="No",IF(I65=P65,"Pass","Fail"),IF(I65+P65=0,"Pass","Fail"))</f>
        <v>Pass</v>
      </c>
      <c r="S65" s="529" t="str">
        <f t="shared" ref="S65" si="51">IF($T65="No",IF(J65=Q65,"Pass","Fail"),IF(J65+Q65=0,"Pass","Fail"))</f>
        <v>Pass</v>
      </c>
      <c r="T65" s="517" t="s">
        <v>16</v>
      </c>
      <c r="U65" s="517">
        <f t="shared" ref="U65" si="52">IF(R65="Pass",0,1)</f>
        <v>0</v>
      </c>
      <c r="V65" s="529">
        <f t="shared" ref="V65" si="53">IF(S65="Pass",0,1)</f>
        <v>0</v>
      </c>
    </row>
    <row r="66" spans="4:22" s="517" customFormat="1" ht="13" thickTop="1" x14ac:dyDescent="0.25">
      <c r="D66" s="530"/>
      <c r="G66" s="519"/>
      <c r="H66" s="519"/>
      <c r="I66" s="520"/>
      <c r="J66" s="520"/>
      <c r="N66" s="519"/>
      <c r="O66" s="519"/>
      <c r="P66" s="520"/>
      <c r="Q66" s="520"/>
      <c r="S66" s="529"/>
      <c r="V66" s="529"/>
    </row>
    <row r="67" spans="4:22" s="517" customFormat="1" ht="14.5" x14ac:dyDescent="0.35">
      <c r="D67" s="527" t="s">
        <v>102</v>
      </c>
      <c r="E67" s="517" t="str">
        <f>'Statement of profit and loss'!$C$21</f>
        <v>Gross amount - Claims paid</v>
      </c>
      <c r="F67" s="517" t="str">
        <f>'Statement of profit and loss'!$L$8</f>
        <v>Total</v>
      </c>
      <c r="G67" s="519">
        <f>INDEX('Statement of profit and loss'!$B$7:$L$38,MATCH(E67,'Statement of profit and loss'!$C$7:$C$38,0),1)</f>
        <v>10</v>
      </c>
      <c r="H67" s="519" t="str">
        <f>HLOOKUP(F67,'Statement of profit and loss'!$B$8:$L$9,2,FALSE)</f>
        <v>H</v>
      </c>
      <c r="I67" s="520">
        <f>INDEX('Statement of profit and loss'!$B$7:$L$38,MATCH('Indirect validations'!G67,'Statement of profit and loss'!$B$7:$B$38,0),MATCH('Indirect validations'!H67,'Statement of profit and loss'!$B$9:$L$9,0))</f>
        <v>0</v>
      </c>
      <c r="J67" s="520">
        <f>INDEX('Statement of profit and loss'!$B$70:$L$101,MATCH('Indirect validations'!G67,'Statement of profit and loss'!$B$70:$B$101,0),MATCH('Indirect validations'!H67,'Statement of profit and loss'!$B$72:$L$72,0))</f>
        <v>0</v>
      </c>
      <c r="N67" s="519"/>
      <c r="O67" s="519"/>
      <c r="P67" s="520"/>
      <c r="Q67" s="520"/>
      <c r="S67" s="529"/>
      <c r="V67" s="529"/>
    </row>
    <row r="68" spans="4:22" s="517" customFormat="1" ht="14.5" x14ac:dyDescent="0.35">
      <c r="D68" s="527" t="s">
        <v>102</v>
      </c>
      <c r="E68" s="517" t="str">
        <f>'Statement of profit and loss'!$C$25</f>
        <v>Gross amount - Change in the provision for claims</v>
      </c>
      <c r="F68" s="517" t="str">
        <f>'Statement of profit and loss'!$L$8</f>
        <v>Total</v>
      </c>
      <c r="G68" s="519">
        <f>INDEX('Statement of profit and loss'!$B$7:$L$38,MATCH(E68,'Statement of profit and loss'!$C$7:$C$38,0),1)</f>
        <v>13</v>
      </c>
      <c r="H68" s="519" t="str">
        <f>HLOOKUP(F68,'Statement of profit and loss'!$B$8:$L$9,2,FALSE)</f>
        <v>H</v>
      </c>
      <c r="I68" s="520">
        <f>INDEX('Statement of profit and loss'!$B$7:$L$38,MATCH('Indirect validations'!G68,'Statement of profit and loss'!$B$7:$B$38,0),MATCH('Indirect validations'!H68,'Statement of profit and loss'!$B$9:$L$9,0))</f>
        <v>0</v>
      </c>
      <c r="J68" s="520">
        <f>INDEX('Statement of profit and loss'!$B$70:$L$101,MATCH('Indirect validations'!G68,'Statement of profit and loss'!$B$70:$B$101,0),MATCH('Indirect validations'!H68,'Statement of profit and loss'!$B$72:$L$72,0))</f>
        <v>0</v>
      </c>
      <c r="N68" s="519"/>
      <c r="O68" s="519"/>
      <c r="P68" s="520"/>
      <c r="Q68" s="520"/>
      <c r="S68" s="529"/>
      <c r="V68" s="529"/>
    </row>
    <row r="69" spans="4:22" s="517" customFormat="1" ht="15" thickBot="1" x14ac:dyDescent="0.4">
      <c r="D69" s="530"/>
      <c r="E69" s="517" t="s">
        <v>112</v>
      </c>
      <c r="F69" s="517" t="str">
        <f>'Statement of profit and loss'!$L$8</f>
        <v>Total</v>
      </c>
      <c r="G69" s="519"/>
      <c r="H69" s="519"/>
      <c r="I69" s="539">
        <f>SUM(I67:I68)</f>
        <v>0</v>
      </c>
      <c r="J69" s="539">
        <f>SUM(J67:J68)</f>
        <v>0</v>
      </c>
      <c r="K69" s="528" t="s">
        <v>103</v>
      </c>
      <c r="L69" s="517" t="str">
        <f>'Analysis of underwriting re'!$C$23</f>
        <v>Total</v>
      </c>
      <c r="M69" s="517" t="str">
        <f>'Analysis of underwriting re'!$F$5</f>
        <v>Gross claims incurred</v>
      </c>
      <c r="N69" s="519">
        <f>INDEX('Analysis of underwriting re'!$B$153:$C$172,MATCH('Indirect validations'!L69,'Analysis of underwriting re'!$C$153:$C$172,0),1)</f>
        <v>14</v>
      </c>
      <c r="O69" s="519" t="str">
        <f>HLOOKUP(M69,'Analysis of underwriting re'!$B$154:$I$156,3,FALSE)</f>
        <v>AS</v>
      </c>
      <c r="P69" s="520">
        <f>INDEX('Analysis of underwriting re'!$B$153:$I$172,MATCH('Indirect validations'!N69,'Analysis of underwriting re'!$B$153:$B$172,0),MATCH('Indirect validations'!O69,'Analysis of underwriting re'!$B$156:$I$156,0))</f>
        <v>0</v>
      </c>
      <c r="Q69" s="520">
        <f>INDEX('Analysis of underwriting re'!$K$153:$R$172,MATCH('Indirect validations'!N69,'Analysis of underwriting re'!$K$153:$K$172,0),MATCH('Indirect validations'!O69,'Analysis of underwriting re'!$K$156:$R$156,0))</f>
        <v>0</v>
      </c>
      <c r="R69" s="517" t="str">
        <f t="shared" ref="R69" si="54">IF($T69="No",IF(I69=P69,"Pass","Fail"),IF(I69+P69=0,"Pass","Fail"))</f>
        <v>Pass</v>
      </c>
      <c r="S69" s="529" t="str">
        <f t="shared" ref="S69" si="55">IF($T69="No",IF(J69=Q69,"Pass","Fail"),IF(J69+Q69=0,"Pass","Fail"))</f>
        <v>Pass</v>
      </c>
      <c r="T69" s="517" t="s">
        <v>16</v>
      </c>
      <c r="U69" s="517">
        <f t="shared" ref="U69" si="56">IF(R69="Pass",0,1)</f>
        <v>0</v>
      </c>
      <c r="V69" s="529">
        <f t="shared" ref="V69" si="57">IF(S69="Pass",0,1)</f>
        <v>0</v>
      </c>
    </row>
    <row r="70" spans="4:22" s="517" customFormat="1" ht="13" thickTop="1" x14ac:dyDescent="0.25">
      <c r="D70" s="530"/>
      <c r="G70" s="519"/>
      <c r="H70" s="519"/>
      <c r="I70" s="520"/>
      <c r="J70" s="520"/>
      <c r="N70" s="519"/>
      <c r="O70" s="519"/>
      <c r="P70" s="520"/>
      <c r="Q70" s="520"/>
      <c r="S70" s="529"/>
      <c r="V70" s="529"/>
    </row>
    <row r="71" spans="4:22" s="517" customFormat="1" ht="14.5" x14ac:dyDescent="0.35">
      <c r="D71" s="527" t="s">
        <v>108</v>
      </c>
      <c r="E71" s="517" t="str">
        <f>'Balance Sheet'!$C$13</f>
        <v>Provision for unearned premiums</v>
      </c>
      <c r="F71" s="517" t="str">
        <f>'Balance Sheet'!$E$37</f>
        <v>2024 UY</v>
      </c>
      <c r="G71" s="519">
        <f>INDEX('Balance Sheet'!$B$6:$L$30,MATCH('Indirect validations'!E71,'Balance Sheet'!$C$6:$C$30,0),1)</f>
        <v>4</v>
      </c>
      <c r="H71" s="519" t="str">
        <f>HLOOKUP(F71,'Balance Sheet'!$B$7:$L$8,2,FALSE)</f>
        <v>A</v>
      </c>
      <c r="I71" s="520">
        <f>INDEX('Balance Sheet'!$B$6:$L$30,MATCH('Indirect validations'!G71,'Balance Sheet'!$B$6:$B$30,0),MATCH('Indirect validations'!H71,'Balance Sheet'!$B$8:$L$8,0))</f>
        <v>0</v>
      </c>
      <c r="J71" s="520">
        <f>INDEX('Balance Sheet'!$B$68:$L$92,MATCH('Indirect validations'!G71,'Balance Sheet'!$B$68:$B$92,0),MATCH('Indirect validations'!H71,'Balance Sheet'!$B$70:$L$70,0))</f>
        <v>0</v>
      </c>
      <c r="K71" s="516"/>
      <c r="L71" s="516"/>
      <c r="M71" s="516"/>
      <c r="N71" s="516"/>
      <c r="O71" s="516"/>
      <c r="P71" s="520"/>
      <c r="Q71" s="520"/>
      <c r="S71" s="529"/>
      <c r="V71" s="529"/>
    </row>
    <row r="72" spans="4:22" s="517" customFormat="1" ht="14.5" x14ac:dyDescent="0.35">
      <c r="D72" s="527" t="s">
        <v>108</v>
      </c>
      <c r="E72" s="517" t="str">
        <f>'Balance Sheet'!$C$14</f>
        <v>Claims outstanding</v>
      </c>
      <c r="F72" s="517" t="str">
        <f>'Balance Sheet'!$E$37</f>
        <v>2024 UY</v>
      </c>
      <c r="G72" s="519">
        <f>INDEX('Balance Sheet'!$B$6:$L$30,MATCH('Indirect validations'!E72,'Balance Sheet'!$C$6:$C$30,0),1)</f>
        <v>5</v>
      </c>
      <c r="H72" s="519" t="str">
        <f>HLOOKUP(F72,'Balance Sheet'!$B$7:$L$8,2,FALSE)</f>
        <v>A</v>
      </c>
      <c r="I72" s="520">
        <f>INDEX('Balance Sheet'!$B$6:$L$30,MATCH('Indirect validations'!G72,'Balance Sheet'!$B$6:$B$30,0),MATCH('Indirect validations'!H72,'Balance Sheet'!$B$8:$L$8,0))</f>
        <v>0</v>
      </c>
      <c r="J72" s="520">
        <f>INDEX('Balance Sheet'!$B$68:$L$92,MATCH('Indirect validations'!G72,'Balance Sheet'!$B$68:$B$92,0),MATCH('Indirect validations'!H72,'Balance Sheet'!$B$70:$L$70,0))</f>
        <v>0</v>
      </c>
      <c r="N72" s="519"/>
      <c r="O72" s="519"/>
      <c r="P72" s="520"/>
      <c r="Q72" s="520"/>
      <c r="S72" s="529"/>
      <c r="V72" s="529"/>
    </row>
    <row r="73" spans="4:22" s="517" customFormat="1" ht="14.5" x14ac:dyDescent="0.35">
      <c r="D73" s="527" t="s">
        <v>108</v>
      </c>
      <c r="E73" s="517" t="str">
        <f>'Balance Sheet'!$C$15</f>
        <v>Long term business provisions</v>
      </c>
      <c r="F73" s="517" t="str">
        <f>'Balance Sheet'!$E$37</f>
        <v>2024 UY</v>
      </c>
      <c r="G73" s="519">
        <f>INDEX('Balance Sheet'!$B$6:$L$30,MATCH('Indirect validations'!E73,'Balance Sheet'!$C$6:$C$30,0),1)</f>
        <v>6</v>
      </c>
      <c r="H73" s="519" t="str">
        <f>HLOOKUP(F73,'Balance Sheet'!$B$7:$L$8,2,FALSE)</f>
        <v>A</v>
      </c>
      <c r="I73" s="520">
        <f>INDEX('Balance Sheet'!$B$6:$L$30,MATCH('Indirect validations'!G73,'Balance Sheet'!$B$6:$B$30,0),MATCH('Indirect validations'!H73,'Balance Sheet'!$B$8:$L$8,0))</f>
        <v>0</v>
      </c>
      <c r="J73" s="520">
        <f>INDEX('Balance Sheet'!$B$68:$L$92,MATCH('Indirect validations'!G73,'Balance Sheet'!$B$68:$B$92,0),MATCH('Indirect validations'!H73,'Balance Sheet'!$B$70:$L$70,0))</f>
        <v>0</v>
      </c>
      <c r="N73" s="519"/>
      <c r="O73" s="519"/>
      <c r="P73" s="520"/>
      <c r="Q73" s="520"/>
      <c r="S73" s="529"/>
      <c r="V73" s="529"/>
    </row>
    <row r="74" spans="4:22" s="517" customFormat="1" ht="15" thickBot="1" x14ac:dyDescent="0.4">
      <c r="D74" s="530"/>
      <c r="E74" s="517" t="s">
        <v>113</v>
      </c>
      <c r="F74" s="517" t="str">
        <f>'Balance Sheet'!$E$37</f>
        <v>2024 UY</v>
      </c>
      <c r="G74" s="519"/>
      <c r="H74" s="519"/>
      <c r="I74" s="539">
        <f>SUM(I71:I73)</f>
        <v>0</v>
      </c>
      <c r="J74" s="539">
        <f>SUM(J71:J73)</f>
        <v>0</v>
      </c>
      <c r="K74" s="528" t="s">
        <v>2</v>
      </c>
      <c r="L74" s="516" t="str">
        <f>'Currency risk'!$C$8</f>
        <v>Reinsurers' share of technical provisions</v>
      </c>
      <c r="M74" s="516" t="str">
        <f>'Currency risk'!$L$5</f>
        <v>Total</v>
      </c>
      <c r="N74" s="516">
        <f>INDEX('Currency risk'!$B$4:$C$19,MATCH('Indirect validations'!L74,'Currency risk'!$C$4:$C$19,0),1)</f>
        <v>2</v>
      </c>
      <c r="O74" s="516" t="str">
        <f>HLOOKUP(M74,'Currency risk'!$B$5:$L$6,2,FALSE)</f>
        <v>H</v>
      </c>
      <c r="P74" s="520">
        <f>INDEX('Currency risk'!$B$4:$L$19,MATCH('Indirect validations'!N74,'Currency risk'!$B$4:$B$19,0),MATCH('Indirect validations'!O74,'Currency risk'!$B$6:$L$6,0))</f>
        <v>0</v>
      </c>
      <c r="Q74" s="520">
        <f>INDEX('Currency risk'!$N$4:$X$19,MATCH('Indirect validations'!N74,'Currency risk'!$N$4:$N$19,0),MATCH('Indirect validations'!O74,'Currency risk'!$N$6:$X$6,0))</f>
        <v>0</v>
      </c>
      <c r="R74" s="517" t="str">
        <f t="shared" ref="R74" si="58">IF($T74="No",IF(I74=P74,"Pass","Fail"),IF(I74+P74=0,"Pass","Fail"))</f>
        <v>Pass</v>
      </c>
      <c r="S74" s="529" t="str">
        <f t="shared" ref="S74" si="59">IF($T74="No",IF(J74=Q74,"Pass","Fail"),IF(J74+Q74=0,"Pass","Fail"))</f>
        <v>Pass</v>
      </c>
      <c r="T74" s="517" t="s">
        <v>16</v>
      </c>
      <c r="U74" s="517">
        <f t="shared" ref="U74" si="60">IF(R74="Pass",0,1)</f>
        <v>0</v>
      </c>
      <c r="V74" s="529">
        <f t="shared" ref="V74" si="61">IF(S74="Pass",0,1)</f>
        <v>0</v>
      </c>
    </row>
    <row r="75" spans="4:22" s="517" customFormat="1" ht="13" thickTop="1" x14ac:dyDescent="0.25">
      <c r="D75" s="530"/>
      <c r="G75" s="519"/>
      <c r="H75" s="519"/>
      <c r="I75" s="520"/>
      <c r="J75" s="520"/>
      <c r="N75" s="519"/>
      <c r="O75" s="519"/>
      <c r="P75" s="520"/>
      <c r="Q75" s="520"/>
      <c r="S75" s="529"/>
      <c r="V75" s="529"/>
    </row>
    <row r="76" spans="4:22" s="517" customFormat="1" ht="14.5" x14ac:dyDescent="0.35">
      <c r="D76" s="527" t="s">
        <v>108</v>
      </c>
      <c r="E76" s="517" t="str">
        <f>'Balance Sheet'!$C$13</f>
        <v>Provision for unearned premiums</v>
      </c>
      <c r="F76" s="517" t="str">
        <f>'Balance Sheet'!$F$37</f>
        <v>2023 UY</v>
      </c>
      <c r="G76" s="519">
        <f>INDEX('Balance Sheet'!$B$6:$L$30,MATCH('Indirect validations'!E76,'Balance Sheet'!$C$6:$C$30,0),1)</f>
        <v>4</v>
      </c>
      <c r="H76" s="519" t="str">
        <f>HLOOKUP(F76,'Balance Sheet'!$B$7:$L$8,2,FALSE)</f>
        <v>B</v>
      </c>
      <c r="I76" s="520">
        <f>INDEX('Balance Sheet'!$B$6:$L$30,MATCH('Indirect validations'!G76,'Balance Sheet'!$B$6:$B$30,0),MATCH('Indirect validations'!H76,'Balance Sheet'!$B$8:$L$8,0))</f>
        <v>0</v>
      </c>
      <c r="J76" s="520">
        <f>INDEX('Balance Sheet'!$B$68:$L$92,MATCH('Indirect validations'!G76,'Balance Sheet'!$B$68:$B$92,0),MATCH('Indirect validations'!H76,'Balance Sheet'!$B$70:$L$70,0))</f>
        <v>0</v>
      </c>
      <c r="N76" s="519"/>
      <c r="O76" s="519"/>
      <c r="P76" s="520"/>
      <c r="Q76" s="520"/>
      <c r="S76" s="529"/>
      <c r="V76" s="529"/>
    </row>
    <row r="77" spans="4:22" s="517" customFormat="1" ht="14.5" x14ac:dyDescent="0.35">
      <c r="D77" s="527" t="s">
        <v>108</v>
      </c>
      <c r="E77" s="517" t="str">
        <f>'Balance Sheet'!$C$14</f>
        <v>Claims outstanding</v>
      </c>
      <c r="F77" s="517" t="str">
        <f>'Balance Sheet'!$F$37</f>
        <v>2023 UY</v>
      </c>
      <c r="G77" s="519">
        <f>INDEX('Balance Sheet'!$B$6:$L$30,MATCH('Indirect validations'!E77,'Balance Sheet'!$C$6:$C$30,0),1)</f>
        <v>5</v>
      </c>
      <c r="H77" s="519" t="str">
        <f>HLOOKUP(F77,'Balance Sheet'!$B$7:$L$8,2,FALSE)</f>
        <v>B</v>
      </c>
      <c r="I77" s="520">
        <f>INDEX('Balance Sheet'!$B$6:$L$30,MATCH('Indirect validations'!G77,'Balance Sheet'!$B$6:$B$30,0),MATCH('Indirect validations'!H77,'Balance Sheet'!$B$8:$L$8,0))</f>
        <v>0</v>
      </c>
      <c r="J77" s="520">
        <f>INDEX('Balance Sheet'!$B$68:$L$92,MATCH('Indirect validations'!G77,'Balance Sheet'!$B$68:$B$92,0),MATCH('Indirect validations'!H77,'Balance Sheet'!$B$70:$L$70,0))</f>
        <v>0</v>
      </c>
      <c r="N77" s="519"/>
      <c r="O77" s="519"/>
      <c r="P77" s="520"/>
      <c r="Q77" s="520"/>
      <c r="S77" s="529"/>
      <c r="V77" s="529"/>
    </row>
    <row r="78" spans="4:22" s="517" customFormat="1" ht="14.5" x14ac:dyDescent="0.35">
      <c r="D78" s="527" t="s">
        <v>108</v>
      </c>
      <c r="E78" s="517" t="str">
        <f>'Balance Sheet'!$C$15</f>
        <v>Long term business provisions</v>
      </c>
      <c r="F78" s="517" t="str">
        <f>'Balance Sheet'!$F$37</f>
        <v>2023 UY</v>
      </c>
      <c r="G78" s="519">
        <f>INDEX('Balance Sheet'!$B$6:$L$30,MATCH('Indirect validations'!E78,'Balance Sheet'!$C$6:$C$30,0),1)</f>
        <v>6</v>
      </c>
      <c r="H78" s="519" t="str">
        <f>HLOOKUP(F78,'Balance Sheet'!$B$7:$L$8,2,FALSE)</f>
        <v>B</v>
      </c>
      <c r="I78" s="520">
        <f>INDEX('Balance Sheet'!$B$6:$L$30,MATCH('Indirect validations'!G78,'Balance Sheet'!$B$6:$B$30,0),MATCH('Indirect validations'!H78,'Balance Sheet'!$B$8:$L$8,0))</f>
        <v>0</v>
      </c>
      <c r="J78" s="520">
        <f>INDEX('Balance Sheet'!$B$68:$L$92,MATCH('Indirect validations'!G78,'Balance Sheet'!$B$68:$B$92,0),MATCH('Indirect validations'!H78,'Balance Sheet'!$B$70:$L$70,0))</f>
        <v>0</v>
      </c>
      <c r="N78" s="519"/>
      <c r="O78" s="519"/>
      <c r="P78" s="520"/>
      <c r="Q78" s="520"/>
      <c r="S78" s="529"/>
      <c r="V78" s="529"/>
    </row>
    <row r="79" spans="4:22" s="517" customFormat="1" ht="15" thickBot="1" x14ac:dyDescent="0.4">
      <c r="D79" s="530"/>
      <c r="E79" s="517" t="s">
        <v>113</v>
      </c>
      <c r="F79" s="517" t="str">
        <f>'Balance Sheet'!$F$37</f>
        <v>2023 UY</v>
      </c>
      <c r="G79" s="519"/>
      <c r="H79" s="519"/>
      <c r="I79" s="539">
        <f>SUM(I76:I78)</f>
        <v>0</v>
      </c>
      <c r="J79" s="539">
        <f>SUM(J76:J78)</f>
        <v>0</v>
      </c>
      <c r="K79" s="528" t="s">
        <v>2</v>
      </c>
      <c r="L79" s="516" t="str">
        <f>'Currency risk'!$C$25</f>
        <v>Reinsurers' share of technical provisions</v>
      </c>
      <c r="M79" s="516" t="str">
        <f>'Currency risk'!$L$22</f>
        <v>Total</v>
      </c>
      <c r="N79" s="516">
        <f>INDEX('Currency risk'!$B$21:$C$36,MATCH('Indirect validations'!L79,'Currency risk'!$C$21:$C$36,0),1)</f>
        <v>2</v>
      </c>
      <c r="O79" s="516" t="str">
        <f>HLOOKUP(M79,'Currency risk'!$B$22:$L$23,2,FALSE)</f>
        <v>P</v>
      </c>
      <c r="P79" s="520">
        <f>INDEX('Currency risk'!$B$21:$L$36,MATCH('Indirect validations'!N79,'Currency risk'!$B$21:$B$36,0),MATCH('Indirect validations'!O79,'Currency risk'!$B$23:$L$23,0))</f>
        <v>0</v>
      </c>
      <c r="Q79" s="520">
        <f>INDEX('Currency risk'!$N$21:$X$36,MATCH('Indirect validations'!N79,'Currency risk'!$N$21:$N$36,0),MATCH('Indirect validations'!O79,'Currency risk'!$N$23:$X$23,0))</f>
        <v>0</v>
      </c>
      <c r="R79" s="517" t="str">
        <f t="shared" ref="R79" si="62">IF($T79="No",IF(I79=P79,"Pass","Fail"),IF(I79+P79=0,"Pass","Fail"))</f>
        <v>Pass</v>
      </c>
      <c r="S79" s="529" t="str">
        <f t="shared" ref="S79" si="63">IF($T79="No",IF(J79=Q79,"Pass","Fail"),IF(J79+Q79=0,"Pass","Fail"))</f>
        <v>Pass</v>
      </c>
      <c r="T79" s="517" t="s">
        <v>16</v>
      </c>
      <c r="U79" s="517">
        <f t="shared" ref="U79" si="64">IF(R79="Pass",0,1)</f>
        <v>0</v>
      </c>
      <c r="V79" s="529">
        <f t="shared" ref="V79" si="65">IF(S79="Pass",0,1)</f>
        <v>0</v>
      </c>
    </row>
    <row r="80" spans="4:22" s="517" customFormat="1" ht="13" thickTop="1" x14ac:dyDescent="0.25">
      <c r="D80" s="530"/>
      <c r="G80" s="519"/>
      <c r="H80" s="519"/>
      <c r="I80" s="520"/>
      <c r="J80" s="520"/>
      <c r="N80" s="519"/>
      <c r="O80" s="519"/>
      <c r="P80" s="520"/>
      <c r="Q80" s="520"/>
      <c r="S80" s="529"/>
      <c r="V80" s="529"/>
    </row>
    <row r="81" spans="4:22" s="517" customFormat="1" ht="14.5" x14ac:dyDescent="0.35">
      <c r="D81" s="527" t="s">
        <v>108</v>
      </c>
      <c r="E81" s="517" t="str">
        <f>'Balance Sheet'!$C$13</f>
        <v>Provision for unearned premiums</v>
      </c>
      <c r="F81" s="517" t="str">
        <f>'Balance Sheet'!$G$37</f>
        <v>2022 UY</v>
      </c>
      <c r="G81" s="519">
        <f>INDEX('Balance Sheet'!$B$6:$L$30,MATCH('Indirect validations'!E81,'Balance Sheet'!$C$6:$C$30,0),1)</f>
        <v>4</v>
      </c>
      <c r="H81" s="519" t="str">
        <f>HLOOKUP(F81,'Balance Sheet'!$B$7:$L$8,2,FALSE)</f>
        <v>C</v>
      </c>
      <c r="I81" s="520">
        <f>INDEX('Balance Sheet'!$B$6:$L$30,MATCH('Indirect validations'!G81,'Balance Sheet'!$B$6:$B$30,0),MATCH('Indirect validations'!H81,'Balance Sheet'!$B$8:$L$8,0))</f>
        <v>0</v>
      </c>
      <c r="J81" s="520">
        <f>INDEX('Balance Sheet'!$B$68:$L$92,MATCH('Indirect validations'!G81,'Balance Sheet'!$B$68:$B$92,0),MATCH('Indirect validations'!H81,'Balance Sheet'!$B$70:$L$70,0))</f>
        <v>0</v>
      </c>
      <c r="N81" s="519"/>
      <c r="O81" s="519"/>
      <c r="P81" s="520"/>
      <c r="Q81" s="520"/>
      <c r="S81" s="529"/>
      <c r="V81" s="529"/>
    </row>
    <row r="82" spans="4:22" s="517" customFormat="1" ht="14.5" x14ac:dyDescent="0.35">
      <c r="D82" s="527" t="s">
        <v>108</v>
      </c>
      <c r="E82" s="517" t="str">
        <f>'Balance Sheet'!$C$14</f>
        <v>Claims outstanding</v>
      </c>
      <c r="F82" s="517" t="str">
        <f>'Balance Sheet'!$G$37</f>
        <v>2022 UY</v>
      </c>
      <c r="G82" s="519">
        <f>INDEX('Balance Sheet'!$B$6:$L$30,MATCH('Indirect validations'!E82,'Balance Sheet'!$C$6:$C$30,0),1)</f>
        <v>5</v>
      </c>
      <c r="H82" s="519" t="str">
        <f>HLOOKUP(F82,'Balance Sheet'!$B$7:$L$8,2,FALSE)</f>
        <v>C</v>
      </c>
      <c r="I82" s="520">
        <f>INDEX('Balance Sheet'!$B$6:$L$30,MATCH('Indirect validations'!G82,'Balance Sheet'!$B$6:$B$30,0),MATCH('Indirect validations'!H82,'Balance Sheet'!$B$8:$L$8,0))</f>
        <v>0</v>
      </c>
      <c r="J82" s="520">
        <f>INDEX('Balance Sheet'!$B$68:$L$92,MATCH('Indirect validations'!G82,'Balance Sheet'!$B$68:$B$92,0),MATCH('Indirect validations'!H82,'Balance Sheet'!$B$70:$L$70,0))</f>
        <v>0</v>
      </c>
      <c r="N82" s="519"/>
      <c r="O82" s="519"/>
      <c r="P82" s="520"/>
      <c r="Q82" s="520"/>
      <c r="S82" s="529"/>
      <c r="V82" s="529"/>
    </row>
    <row r="83" spans="4:22" s="517" customFormat="1" ht="14.5" x14ac:dyDescent="0.35">
      <c r="D83" s="527" t="s">
        <v>108</v>
      </c>
      <c r="E83" s="517" t="str">
        <f>'Balance Sheet'!$C$15</f>
        <v>Long term business provisions</v>
      </c>
      <c r="F83" s="517" t="str">
        <f>'Balance Sheet'!$G$37</f>
        <v>2022 UY</v>
      </c>
      <c r="G83" s="519">
        <f>INDEX('Balance Sheet'!$B$6:$L$30,MATCH('Indirect validations'!E83,'Balance Sheet'!$C$6:$C$30,0),1)</f>
        <v>6</v>
      </c>
      <c r="H83" s="519" t="str">
        <f>HLOOKUP(F83,'Balance Sheet'!$B$7:$L$8,2,FALSE)</f>
        <v>C</v>
      </c>
      <c r="I83" s="520">
        <f>INDEX('Balance Sheet'!$B$6:$L$30,MATCH('Indirect validations'!G83,'Balance Sheet'!$B$6:$B$30,0),MATCH('Indirect validations'!H83,'Balance Sheet'!$B$8:$L$8,0))</f>
        <v>0</v>
      </c>
      <c r="J83" s="520">
        <f>INDEX('Balance Sheet'!$B$68:$L$92,MATCH('Indirect validations'!G83,'Balance Sheet'!$B$68:$B$92,0),MATCH('Indirect validations'!H83,'Balance Sheet'!$B$70:$L$70,0))</f>
        <v>0</v>
      </c>
      <c r="N83" s="519"/>
      <c r="O83" s="519"/>
      <c r="P83" s="520"/>
      <c r="Q83" s="520"/>
      <c r="S83" s="529"/>
      <c r="V83" s="529"/>
    </row>
    <row r="84" spans="4:22" s="517" customFormat="1" ht="15" thickBot="1" x14ac:dyDescent="0.4">
      <c r="D84" s="530"/>
      <c r="E84" s="517" t="s">
        <v>113</v>
      </c>
      <c r="F84" s="517" t="str">
        <f>'Balance Sheet'!$G$37</f>
        <v>2022 UY</v>
      </c>
      <c r="G84" s="519"/>
      <c r="H84" s="519"/>
      <c r="I84" s="539">
        <f>SUM(I81:I83)</f>
        <v>0</v>
      </c>
      <c r="J84" s="539">
        <f>SUM(J81:J83)</f>
        <v>0</v>
      </c>
      <c r="K84" s="528" t="s">
        <v>2</v>
      </c>
      <c r="L84" s="516" t="str">
        <f>'Currency risk'!$C$42</f>
        <v>Reinsurers' share of technical provisions</v>
      </c>
      <c r="M84" s="516" t="str">
        <f>'Currency risk'!$L$39</f>
        <v>Total</v>
      </c>
      <c r="N84" s="516">
        <f>INDEX('Currency risk'!$B$38:$C$53,MATCH('Indirect validations'!L84,'Currency risk'!$C$38:$C$53,0),1)</f>
        <v>2</v>
      </c>
      <c r="O84" s="516" t="str">
        <f>HLOOKUP(M84,'Currency risk'!$B$39:$L$40,2,FALSE)</f>
        <v>X</v>
      </c>
      <c r="P84" s="520">
        <f>INDEX('Currency risk'!$B$38:$L$53,MATCH('Indirect validations'!N84,'Currency risk'!$B$38:$B$53,0),MATCH('Indirect validations'!O84,'Currency risk'!$B$40:$L$40,0))</f>
        <v>0</v>
      </c>
      <c r="Q84" s="520">
        <f>INDEX('Currency risk'!$N$38:$X$53,MATCH('Indirect validations'!N84,'Currency risk'!$N$38:$N$53,0),MATCH('Indirect validations'!O84,'Currency risk'!$N$40:$X$40,0))</f>
        <v>0</v>
      </c>
      <c r="R84" s="517" t="str">
        <f t="shared" ref="R84" si="66">IF($T84="No",IF(I84=P84,"Pass","Fail"),IF(I84+P84=0,"Pass","Fail"))</f>
        <v>Pass</v>
      </c>
      <c r="S84" s="529" t="str">
        <f t="shared" ref="S84" si="67">IF($T84="No",IF(J84=Q84,"Pass","Fail"),IF(J84+Q84=0,"Pass","Fail"))</f>
        <v>Pass</v>
      </c>
      <c r="T84" s="517" t="s">
        <v>16</v>
      </c>
      <c r="U84" s="517">
        <f t="shared" ref="U84" si="68">IF(R84="Pass",0,1)</f>
        <v>0</v>
      </c>
      <c r="V84" s="529">
        <f t="shared" ref="V84" si="69">IF(S84="Pass",0,1)</f>
        <v>0</v>
      </c>
    </row>
    <row r="85" spans="4:22" s="517" customFormat="1" ht="14.5" thickTop="1" x14ac:dyDescent="0.3">
      <c r="D85" s="530"/>
      <c r="G85" s="519"/>
      <c r="H85" s="519"/>
      <c r="I85" s="520"/>
      <c r="J85" s="520"/>
      <c r="K85" s="516"/>
      <c r="L85" s="516"/>
      <c r="M85" s="516"/>
      <c r="N85" s="516"/>
      <c r="O85" s="516"/>
      <c r="P85" s="520"/>
      <c r="Q85" s="520"/>
      <c r="S85" s="529"/>
      <c r="V85" s="529"/>
    </row>
    <row r="86" spans="4:22" s="517" customFormat="1" ht="14.5" x14ac:dyDescent="0.35">
      <c r="D86" s="527" t="s">
        <v>108</v>
      </c>
      <c r="E86" s="517" t="str">
        <f>'Balance Sheet'!$C$13</f>
        <v>Provision for unearned premiums</v>
      </c>
      <c r="F86" s="517" t="str">
        <f>'Balance Sheet'!$H$37</f>
        <v>2021 UY</v>
      </c>
      <c r="G86" s="519">
        <f>INDEX('Balance Sheet'!$B$6:$L$30,MATCH('Indirect validations'!E86,'Balance Sheet'!$C$6:$C$30,0),1)</f>
        <v>4</v>
      </c>
      <c r="H86" s="519" t="str">
        <f>HLOOKUP(F86,'Balance Sheet'!$B$7:$L$8,2,FALSE)</f>
        <v>D</v>
      </c>
      <c r="I86" s="520">
        <f>INDEX('Balance Sheet'!$B$6:$L$30,MATCH('Indirect validations'!G86,'Balance Sheet'!$B$6:$B$30,0),MATCH('Indirect validations'!H86,'Balance Sheet'!$B$8:$L$8,0))</f>
        <v>0</v>
      </c>
      <c r="J86" s="520">
        <f>INDEX('Balance Sheet'!$B$68:$L$92,MATCH('Indirect validations'!G86,'Balance Sheet'!$B$68:$B$92,0),MATCH('Indirect validations'!H86,'Balance Sheet'!$B$70:$L$70,0))</f>
        <v>0</v>
      </c>
      <c r="K86" s="516"/>
      <c r="L86" s="516"/>
      <c r="M86" s="516"/>
      <c r="N86" s="516"/>
      <c r="O86" s="516"/>
      <c r="P86" s="520"/>
      <c r="Q86" s="520"/>
      <c r="S86" s="529"/>
      <c r="V86" s="529"/>
    </row>
    <row r="87" spans="4:22" s="517" customFormat="1" ht="14.5" x14ac:dyDescent="0.35">
      <c r="D87" s="527" t="s">
        <v>108</v>
      </c>
      <c r="E87" s="517" t="str">
        <f>'Balance Sheet'!$C$14</f>
        <v>Claims outstanding</v>
      </c>
      <c r="F87" s="517" t="str">
        <f>'Balance Sheet'!$H$37</f>
        <v>2021 UY</v>
      </c>
      <c r="G87" s="519">
        <f>INDEX('Balance Sheet'!$B$6:$L$30,MATCH('Indirect validations'!E87,'Balance Sheet'!$C$6:$C$30,0),1)</f>
        <v>5</v>
      </c>
      <c r="H87" s="519" t="str">
        <f>HLOOKUP(F87,'Balance Sheet'!$B$7:$L$8,2,FALSE)</f>
        <v>D</v>
      </c>
      <c r="I87" s="520">
        <f>INDEX('Balance Sheet'!$B$6:$L$30,MATCH('Indirect validations'!G87,'Balance Sheet'!$B$6:$B$30,0),MATCH('Indirect validations'!H87,'Balance Sheet'!$B$8:$L$8,0))</f>
        <v>0</v>
      </c>
      <c r="J87" s="520">
        <f>INDEX('Balance Sheet'!$B$68:$L$92,MATCH('Indirect validations'!G87,'Balance Sheet'!$B$68:$B$92,0),MATCH('Indirect validations'!H87,'Balance Sheet'!$B$70:$L$70,0))</f>
        <v>0</v>
      </c>
      <c r="K87" s="516"/>
      <c r="L87" s="516"/>
      <c r="M87" s="516"/>
      <c r="N87" s="516"/>
      <c r="O87" s="516"/>
      <c r="P87" s="520"/>
      <c r="Q87" s="520"/>
      <c r="S87" s="529"/>
      <c r="V87" s="529"/>
    </row>
    <row r="88" spans="4:22" s="517" customFormat="1" ht="14.5" x14ac:dyDescent="0.35">
      <c r="D88" s="527" t="s">
        <v>108</v>
      </c>
      <c r="E88" s="517" t="str">
        <f>'Balance Sheet'!$C$15</f>
        <v>Long term business provisions</v>
      </c>
      <c r="F88" s="517" t="str">
        <f>'Balance Sheet'!$H$37</f>
        <v>2021 UY</v>
      </c>
      <c r="G88" s="519">
        <f>INDEX('Balance Sheet'!$B$6:$L$30,MATCH('Indirect validations'!E88,'Balance Sheet'!$C$6:$C$30,0),1)</f>
        <v>6</v>
      </c>
      <c r="H88" s="519" t="str">
        <f>HLOOKUP(F88,'Balance Sheet'!$B$7:$L$8,2,FALSE)</f>
        <v>D</v>
      </c>
      <c r="I88" s="520">
        <f>INDEX('Balance Sheet'!$B$6:$L$30,MATCH('Indirect validations'!G88,'Balance Sheet'!$B$6:$B$30,0),MATCH('Indirect validations'!H88,'Balance Sheet'!$B$8:$L$8,0))</f>
        <v>0</v>
      </c>
      <c r="J88" s="520">
        <f>INDEX('Balance Sheet'!$B$68:$L$92,MATCH('Indirect validations'!G88,'Balance Sheet'!$B$68:$B$92,0),MATCH('Indirect validations'!H88,'Balance Sheet'!$B$70:$L$70,0))</f>
        <v>0</v>
      </c>
      <c r="K88" s="516"/>
      <c r="L88" s="516"/>
      <c r="M88" s="516"/>
      <c r="N88" s="516"/>
      <c r="O88" s="516"/>
      <c r="P88" s="520"/>
      <c r="Q88" s="520"/>
      <c r="S88" s="529"/>
      <c r="V88" s="529"/>
    </row>
    <row r="89" spans="4:22" s="517" customFormat="1" ht="15" thickBot="1" x14ac:dyDescent="0.4">
      <c r="D89" s="530"/>
      <c r="E89" s="517" t="s">
        <v>113</v>
      </c>
      <c r="F89" s="517" t="str">
        <f>'Balance Sheet'!$H$37</f>
        <v>2021 UY</v>
      </c>
      <c r="G89" s="519"/>
      <c r="H89" s="519"/>
      <c r="I89" s="539">
        <f>SUM(I86:I88)</f>
        <v>0</v>
      </c>
      <c r="J89" s="539">
        <f>SUM(J86:J88)</f>
        <v>0</v>
      </c>
      <c r="K89" s="528" t="s">
        <v>2</v>
      </c>
      <c r="L89" s="516" t="str">
        <f>'Currency risk'!$C$59</f>
        <v>Reinsurers' share of technical provisions</v>
      </c>
      <c r="M89" s="516" t="str">
        <f>'Currency risk'!$L$56</f>
        <v>Total</v>
      </c>
      <c r="N89" s="516">
        <f>INDEX('Currency risk'!$B$55:$C$70,MATCH('Indirect validations'!L89,'Currency risk'!$C$55:$C$70,0),1)</f>
        <v>2</v>
      </c>
      <c r="O89" s="516" t="str">
        <f>HLOOKUP(M89,'Currency risk'!$B$56:$L$57,2,FALSE)</f>
        <v>AF</v>
      </c>
      <c r="P89" s="520">
        <f>INDEX('Currency risk'!$B$55:$L$70,MATCH('Indirect validations'!N89,'Currency risk'!$B$55:$B$70,0),MATCH('Indirect validations'!O89,'Currency risk'!$B$57:$L$57,0))</f>
        <v>0</v>
      </c>
      <c r="Q89" s="520">
        <f>INDEX('Currency risk'!$N$55:$X$70,MATCH('Indirect validations'!N89,'Currency risk'!$N$55:$N$70,0),MATCH('Indirect validations'!O89,'Currency risk'!$N$57:$X$57,0))</f>
        <v>0</v>
      </c>
      <c r="R89" s="517" t="str">
        <f t="shared" ref="R89" si="70">IF($T89="No",IF(I89=P89,"Pass","Fail"),IF(I89+P89=0,"Pass","Fail"))</f>
        <v>Pass</v>
      </c>
      <c r="S89" s="529" t="str">
        <f t="shared" ref="S89" si="71">IF($T89="No",IF(J89=Q89,"Pass","Fail"),IF(J89+Q89=0,"Pass","Fail"))</f>
        <v>Pass</v>
      </c>
      <c r="T89" s="517" t="s">
        <v>16</v>
      </c>
      <c r="U89" s="517">
        <f t="shared" ref="U89" si="72">IF(R89="Pass",0,1)</f>
        <v>0</v>
      </c>
      <c r="V89" s="529">
        <f t="shared" ref="V89" si="73">IF(S89="Pass",0,1)</f>
        <v>0</v>
      </c>
    </row>
    <row r="90" spans="4:22" s="517" customFormat="1" ht="14.5" thickTop="1" x14ac:dyDescent="0.3">
      <c r="D90" s="530"/>
      <c r="G90" s="519"/>
      <c r="H90" s="519"/>
      <c r="I90" s="520"/>
      <c r="J90" s="520"/>
      <c r="K90" s="516"/>
      <c r="L90" s="516"/>
      <c r="M90" s="516"/>
      <c r="N90" s="516"/>
      <c r="O90" s="516"/>
      <c r="P90" s="520"/>
      <c r="Q90" s="520"/>
      <c r="S90" s="529"/>
      <c r="V90" s="529"/>
    </row>
    <row r="91" spans="4:22" s="517" customFormat="1" ht="14.5" x14ac:dyDescent="0.35">
      <c r="D91" s="527" t="s">
        <v>108</v>
      </c>
      <c r="E91" s="517" t="str">
        <f>'Balance Sheet'!$C$13</f>
        <v>Provision for unearned premiums</v>
      </c>
      <c r="F91" s="517" t="str">
        <f>'Balance Sheet'!$I$37</f>
        <v>2020 UY</v>
      </c>
      <c r="G91" s="519">
        <f>INDEX('Balance Sheet'!$B$6:$L$30,MATCH('Indirect validations'!E91,'Balance Sheet'!$C$6:$C$30,0),1)</f>
        <v>4</v>
      </c>
      <c r="H91" s="519" t="str">
        <f>HLOOKUP(F91,'Balance Sheet'!$B$7:$L$8,2,FALSE)</f>
        <v>E</v>
      </c>
      <c r="I91" s="520">
        <f>INDEX('Balance Sheet'!$B$6:$L$30,MATCH('Indirect validations'!G91,'Balance Sheet'!$B$6:$B$30,0),MATCH('Indirect validations'!H91,'Balance Sheet'!$B$8:$L$8,0))</f>
        <v>0</v>
      </c>
      <c r="J91" s="520">
        <f>INDEX('Balance Sheet'!$B$68:$L$92,MATCH('Indirect validations'!G91,'Balance Sheet'!$B$68:$B$92,0),MATCH('Indirect validations'!H91,'Balance Sheet'!$B$70:$L$70,0))</f>
        <v>0</v>
      </c>
      <c r="K91" s="516"/>
      <c r="L91" s="516"/>
      <c r="M91" s="516"/>
      <c r="N91" s="516"/>
      <c r="O91" s="516"/>
      <c r="P91" s="520"/>
      <c r="Q91" s="520"/>
      <c r="S91" s="529"/>
      <c r="V91" s="529"/>
    </row>
    <row r="92" spans="4:22" s="517" customFormat="1" ht="14.5" x14ac:dyDescent="0.35">
      <c r="D92" s="527" t="s">
        <v>108</v>
      </c>
      <c r="E92" s="517" t="str">
        <f>'Balance Sheet'!$C$14</f>
        <v>Claims outstanding</v>
      </c>
      <c r="F92" s="517" t="str">
        <f>'Balance Sheet'!$I$37</f>
        <v>2020 UY</v>
      </c>
      <c r="G92" s="519">
        <f>INDEX('Balance Sheet'!$B$6:$L$30,MATCH('Indirect validations'!E92,'Balance Sheet'!$C$6:$C$30,0),1)</f>
        <v>5</v>
      </c>
      <c r="H92" s="519" t="str">
        <f>HLOOKUP(F92,'Balance Sheet'!$B$7:$L$8,2,FALSE)</f>
        <v>E</v>
      </c>
      <c r="I92" s="520">
        <f>INDEX('Balance Sheet'!$B$6:$L$30,MATCH('Indirect validations'!G92,'Balance Sheet'!$B$6:$B$30,0),MATCH('Indirect validations'!H92,'Balance Sheet'!$B$8:$L$8,0))</f>
        <v>0</v>
      </c>
      <c r="J92" s="520">
        <f>INDEX('Balance Sheet'!$B$68:$L$92,MATCH('Indirect validations'!G92,'Balance Sheet'!$B$68:$B$92,0),MATCH('Indirect validations'!H92,'Balance Sheet'!$B$70:$L$70,0))</f>
        <v>0</v>
      </c>
      <c r="K92" s="516"/>
      <c r="L92" s="516"/>
      <c r="M92" s="516"/>
      <c r="N92" s="516"/>
      <c r="O92" s="516"/>
      <c r="P92" s="520"/>
      <c r="Q92" s="520"/>
      <c r="S92" s="529"/>
      <c r="V92" s="529"/>
    </row>
    <row r="93" spans="4:22" s="517" customFormat="1" ht="14.5" x14ac:dyDescent="0.35">
      <c r="D93" s="527" t="s">
        <v>108</v>
      </c>
      <c r="E93" s="517" t="str">
        <f>'Balance Sheet'!$C$15</f>
        <v>Long term business provisions</v>
      </c>
      <c r="F93" s="517" t="str">
        <f>'Balance Sheet'!$I$37</f>
        <v>2020 UY</v>
      </c>
      <c r="G93" s="519">
        <f>INDEX('Balance Sheet'!$B$6:$L$30,MATCH('Indirect validations'!E93,'Balance Sheet'!$C$6:$C$30,0),1)</f>
        <v>6</v>
      </c>
      <c r="H93" s="519" t="str">
        <f>HLOOKUP(F93,'Balance Sheet'!$B$7:$L$8,2,FALSE)</f>
        <v>E</v>
      </c>
      <c r="I93" s="520">
        <f>INDEX('Balance Sheet'!$B$6:$L$30,MATCH('Indirect validations'!G93,'Balance Sheet'!$B$6:$B$30,0),MATCH('Indirect validations'!H93,'Balance Sheet'!$B$8:$L$8,0))</f>
        <v>0</v>
      </c>
      <c r="J93" s="520">
        <f>INDEX('Balance Sheet'!$B$68:$L$92,MATCH('Indirect validations'!G93,'Balance Sheet'!$B$68:$B$92,0),MATCH('Indirect validations'!H93,'Balance Sheet'!$B$70:$L$70,0))</f>
        <v>0</v>
      </c>
      <c r="N93" s="519"/>
      <c r="O93" s="519"/>
      <c r="P93" s="520"/>
      <c r="Q93" s="520"/>
      <c r="S93" s="529"/>
      <c r="V93" s="529"/>
    </row>
    <row r="94" spans="4:22" s="517" customFormat="1" ht="15" thickBot="1" x14ac:dyDescent="0.4">
      <c r="D94" s="530"/>
      <c r="E94" s="517" t="s">
        <v>113</v>
      </c>
      <c r="F94" s="517" t="str">
        <f>'Balance Sheet'!$I$37</f>
        <v>2020 UY</v>
      </c>
      <c r="G94" s="519"/>
      <c r="H94" s="519"/>
      <c r="I94" s="539">
        <f>SUM(I91:I93)</f>
        <v>0</v>
      </c>
      <c r="J94" s="539">
        <f>SUM(J91:J93)</f>
        <v>0</v>
      </c>
      <c r="K94" s="528" t="s">
        <v>2</v>
      </c>
      <c r="L94" s="516" t="str">
        <f>'Currency risk'!$C$76</f>
        <v>Reinsurers' share of technical provisions</v>
      </c>
      <c r="M94" s="516" t="str">
        <f>'Currency risk'!$L$73</f>
        <v>Total</v>
      </c>
      <c r="N94" s="516">
        <f>INDEX('Currency risk'!$B$72:$C$87,MATCH('Indirect validations'!L94,'Currency risk'!$C$72:$C$87,0),1)</f>
        <v>2</v>
      </c>
      <c r="O94" s="516" t="str">
        <f>HLOOKUP(M94,'Currency risk'!$B$73:$L$74,2,FALSE)</f>
        <v>AN</v>
      </c>
      <c r="P94" s="520">
        <f>INDEX('Currency risk'!$B$72:$L$87,MATCH('Indirect validations'!N94,'Currency risk'!$B$72:$B$87,0),MATCH('Indirect validations'!O94,'Currency risk'!$B$74:$L$74,0))</f>
        <v>0</v>
      </c>
      <c r="Q94" s="520">
        <f>INDEX('Currency risk'!$N$72:$X$87,MATCH('Indirect validations'!N94,'Currency risk'!$N$72:$N$87,0),MATCH('Indirect validations'!O94,'Currency risk'!$N$74:$X$74,0))</f>
        <v>0</v>
      </c>
      <c r="R94" s="517" t="str">
        <f t="shared" ref="R94" si="74">IF($T94="No",IF(I94=P94,"Pass","Fail"),IF(I94+P94=0,"Pass","Fail"))</f>
        <v>Pass</v>
      </c>
      <c r="S94" s="529" t="str">
        <f t="shared" ref="S94" si="75">IF($T94="No",IF(J94=Q94,"Pass","Fail"),IF(J94+Q94=0,"Pass","Fail"))</f>
        <v>Pass</v>
      </c>
      <c r="T94" s="517" t="s">
        <v>16</v>
      </c>
      <c r="U94" s="517">
        <f t="shared" ref="U94" si="76">IF(R94="Pass",0,1)</f>
        <v>0</v>
      </c>
      <c r="V94" s="529">
        <f t="shared" ref="V94" si="77">IF(S94="Pass",0,1)</f>
        <v>0</v>
      </c>
    </row>
    <row r="95" spans="4:22" s="517" customFormat="1" ht="14.5" thickTop="1" x14ac:dyDescent="0.3">
      <c r="D95" s="530"/>
      <c r="G95" s="519"/>
      <c r="H95" s="519"/>
      <c r="I95" s="520"/>
      <c r="J95" s="520"/>
      <c r="K95" s="516"/>
      <c r="L95" s="516"/>
      <c r="M95" s="516"/>
      <c r="N95" s="516"/>
      <c r="O95" s="516"/>
      <c r="P95" s="520"/>
      <c r="Q95" s="520"/>
      <c r="S95" s="529"/>
      <c r="V95" s="529"/>
    </row>
    <row r="96" spans="4:22" s="517" customFormat="1" ht="14.5" x14ac:dyDescent="0.35">
      <c r="D96" s="527" t="s">
        <v>108</v>
      </c>
      <c r="E96" s="517" t="str">
        <f>'Balance Sheet'!$C$13</f>
        <v>Provision for unearned premiums</v>
      </c>
      <c r="F96" s="517" t="str">
        <f>'Balance Sheet'!$J$37</f>
        <v>2019 UY</v>
      </c>
      <c r="G96" s="519">
        <f>INDEX('Balance Sheet'!$B$6:$L$30,MATCH('Indirect validations'!E96,'Balance Sheet'!$C$6:$C$30,0),1)</f>
        <v>4</v>
      </c>
      <c r="H96" s="519" t="str">
        <f>HLOOKUP(F96,'Balance Sheet'!$B$7:$L$8,2,FALSE)</f>
        <v>F</v>
      </c>
      <c r="I96" s="520">
        <f>INDEX('Balance Sheet'!$B$6:$L$30,MATCH('Indirect validations'!G96,'Balance Sheet'!$B$6:$B$30,0),MATCH('Indirect validations'!H96,'Balance Sheet'!$B$8:$L$8,0))</f>
        <v>0</v>
      </c>
      <c r="J96" s="520">
        <f>INDEX('Balance Sheet'!$B$68:$L$92,MATCH('Indirect validations'!G96,'Balance Sheet'!$B$68:$B$92,0),MATCH('Indirect validations'!H96,'Balance Sheet'!$B$70:$L$70,0))</f>
        <v>0</v>
      </c>
      <c r="K96" s="516"/>
      <c r="L96" s="516"/>
      <c r="M96" s="516"/>
      <c r="N96" s="516"/>
      <c r="O96" s="516"/>
      <c r="P96" s="520"/>
      <c r="Q96" s="520"/>
      <c r="S96" s="529"/>
      <c r="V96" s="529"/>
    </row>
    <row r="97" spans="4:22" s="517" customFormat="1" ht="14.5" x14ac:dyDescent="0.35">
      <c r="D97" s="527" t="s">
        <v>108</v>
      </c>
      <c r="E97" s="517" t="str">
        <f>'Balance Sheet'!$C$14</f>
        <v>Claims outstanding</v>
      </c>
      <c r="F97" s="517" t="str">
        <f>'Balance Sheet'!$J$37</f>
        <v>2019 UY</v>
      </c>
      <c r="G97" s="519">
        <f>INDEX('Balance Sheet'!$B$6:$L$30,MATCH('Indirect validations'!E97,'Balance Sheet'!$C$6:$C$30,0),1)</f>
        <v>5</v>
      </c>
      <c r="H97" s="519" t="str">
        <f>HLOOKUP(F97,'Balance Sheet'!$B$7:$L$8,2,FALSE)</f>
        <v>F</v>
      </c>
      <c r="I97" s="520">
        <f>INDEX('Balance Sheet'!$B$6:$L$30,MATCH('Indirect validations'!G97,'Balance Sheet'!$B$6:$B$30,0),MATCH('Indirect validations'!H97,'Balance Sheet'!$B$8:$L$8,0))</f>
        <v>0</v>
      </c>
      <c r="J97" s="520">
        <f>INDEX('Balance Sheet'!$B$68:$L$92,MATCH('Indirect validations'!G97,'Balance Sheet'!$B$68:$B$92,0),MATCH('Indirect validations'!H97,'Balance Sheet'!$B$70:$L$70,0))</f>
        <v>0</v>
      </c>
      <c r="K97" s="516"/>
      <c r="L97" s="516"/>
      <c r="M97" s="516"/>
      <c r="N97" s="516"/>
      <c r="O97" s="516"/>
      <c r="P97" s="520"/>
      <c r="Q97" s="520"/>
      <c r="S97" s="529"/>
      <c r="V97" s="529"/>
    </row>
    <row r="98" spans="4:22" s="517" customFormat="1" ht="14.5" x14ac:dyDescent="0.35">
      <c r="D98" s="527" t="s">
        <v>108</v>
      </c>
      <c r="E98" s="517" t="str">
        <f>'Balance Sheet'!$C$15</f>
        <v>Long term business provisions</v>
      </c>
      <c r="F98" s="517" t="str">
        <f>'Balance Sheet'!$J$37</f>
        <v>2019 UY</v>
      </c>
      <c r="G98" s="519">
        <f>INDEX('Balance Sheet'!$B$6:$L$30,MATCH('Indirect validations'!E98,'Balance Sheet'!$C$6:$C$30,0),1)</f>
        <v>6</v>
      </c>
      <c r="H98" s="519" t="str">
        <f>HLOOKUP(F98,'Balance Sheet'!$B$7:$L$8,2,FALSE)</f>
        <v>F</v>
      </c>
      <c r="I98" s="520">
        <f>INDEX('Balance Sheet'!$B$6:$L$30,MATCH('Indirect validations'!G98,'Balance Sheet'!$B$6:$B$30,0),MATCH('Indirect validations'!H98,'Balance Sheet'!$B$8:$L$8,0))</f>
        <v>0</v>
      </c>
      <c r="J98" s="520">
        <f>INDEX('Balance Sheet'!$B$68:$L$92,MATCH('Indirect validations'!G98,'Balance Sheet'!$B$68:$B$92,0),MATCH('Indirect validations'!H98,'Balance Sheet'!$B$70:$L$70,0))</f>
        <v>0</v>
      </c>
      <c r="K98" s="516"/>
      <c r="L98" s="516"/>
      <c r="M98" s="516"/>
      <c r="N98" s="516"/>
      <c r="O98" s="516"/>
      <c r="P98" s="520"/>
      <c r="Q98" s="520"/>
      <c r="S98" s="529"/>
      <c r="V98" s="529"/>
    </row>
    <row r="99" spans="4:22" s="517" customFormat="1" ht="15" thickBot="1" x14ac:dyDescent="0.4">
      <c r="D99" s="530"/>
      <c r="E99" s="517" t="s">
        <v>113</v>
      </c>
      <c r="F99" s="517" t="str">
        <f>'Balance Sheet'!$J$37</f>
        <v>2019 UY</v>
      </c>
      <c r="G99" s="519"/>
      <c r="H99" s="519"/>
      <c r="I99" s="539">
        <f>SUM(I96:I98)</f>
        <v>0</v>
      </c>
      <c r="J99" s="539">
        <f>SUM(J96:J98)</f>
        <v>0</v>
      </c>
      <c r="K99" s="528" t="s">
        <v>2</v>
      </c>
      <c r="L99" s="516" t="str">
        <f>'Currency risk'!$C$93</f>
        <v>Reinsurers' share of technical provisions</v>
      </c>
      <c r="M99" s="516" t="str">
        <f>'Currency risk'!$L$90</f>
        <v>Total</v>
      </c>
      <c r="N99" s="516">
        <f>INDEX('Currency risk'!$B$89:$C$104,MATCH('Indirect validations'!L99,'Currency risk'!$C$89:$C$104,0),1)</f>
        <v>2</v>
      </c>
      <c r="O99" s="516" t="str">
        <f>HLOOKUP(M99,'Currency risk'!$B$90:$L$91,2,FALSE)</f>
        <v>AV</v>
      </c>
      <c r="P99" s="520">
        <f>INDEX('Currency risk'!$B$89:$L$104,MATCH('Indirect validations'!N99,'Currency risk'!$B$89:$B$104,0),MATCH('Indirect validations'!O99,'Currency risk'!$B$91:$L$91,0))</f>
        <v>0</v>
      </c>
      <c r="Q99" s="520">
        <f>INDEX('Currency risk'!$N$89:$X$104,MATCH('Indirect validations'!N99,'Currency risk'!$N$89:$N$104,0),MATCH('Indirect validations'!O99,'Currency risk'!$N$91:$X$91,0))</f>
        <v>0</v>
      </c>
      <c r="R99" s="517" t="str">
        <f t="shared" ref="R99" si="78">IF($T99="No",IF(I99=P99,"Pass","Fail"),IF(I99+P99=0,"Pass","Fail"))</f>
        <v>Pass</v>
      </c>
      <c r="S99" s="529" t="str">
        <f t="shared" ref="S99" si="79">IF($T99="No",IF(J99=Q99,"Pass","Fail"),IF(J99+Q99=0,"Pass","Fail"))</f>
        <v>Pass</v>
      </c>
      <c r="T99" s="517" t="s">
        <v>16</v>
      </c>
      <c r="U99" s="517">
        <f t="shared" ref="U99" si="80">IF(R99="Pass",0,1)</f>
        <v>0</v>
      </c>
      <c r="V99" s="529">
        <f t="shared" ref="V99" si="81">IF(S99="Pass",0,1)</f>
        <v>0</v>
      </c>
    </row>
    <row r="100" spans="4:22" s="517" customFormat="1" ht="14.5" thickTop="1" x14ac:dyDescent="0.3">
      <c r="D100" s="530"/>
      <c r="G100" s="519"/>
      <c r="H100" s="519"/>
      <c r="I100" s="520"/>
      <c r="J100" s="520"/>
      <c r="K100" s="516"/>
      <c r="L100" s="516"/>
      <c r="M100" s="516"/>
      <c r="N100" s="516"/>
      <c r="O100" s="516"/>
      <c r="P100" s="520"/>
      <c r="Q100" s="520"/>
      <c r="S100" s="529"/>
      <c r="V100" s="529"/>
    </row>
    <row r="101" spans="4:22" s="517" customFormat="1" ht="14.5" x14ac:dyDescent="0.35">
      <c r="D101" s="527" t="s">
        <v>108</v>
      </c>
      <c r="E101" s="517" t="str">
        <f>'Balance Sheet'!$C$13</f>
        <v>Provision for unearned premiums</v>
      </c>
      <c r="F101" s="517" t="str">
        <f>'Balance Sheet'!$K$37</f>
        <v>2018 UY</v>
      </c>
      <c r="G101" s="519">
        <f>INDEX('Balance Sheet'!$B$6:$L$30,MATCH('Indirect validations'!E101,'Balance Sheet'!$C$6:$C$30,0),1)</f>
        <v>4</v>
      </c>
      <c r="H101" s="519" t="str">
        <f>HLOOKUP(F101,'Balance Sheet'!$B$7:$L$8,2,FALSE)</f>
        <v>G</v>
      </c>
      <c r="I101" s="520">
        <f>INDEX('Balance Sheet'!$B$6:$L$30,MATCH('Indirect validations'!G101,'Balance Sheet'!$B$6:$B$30,0),MATCH('Indirect validations'!H101,'Balance Sheet'!$B$8:$L$8,0))</f>
        <v>0</v>
      </c>
      <c r="J101" s="520">
        <f>INDEX('Balance Sheet'!$B$68:$L$92,MATCH('Indirect validations'!G101,'Balance Sheet'!$B$68:$B$92,0),MATCH('Indirect validations'!H101,'Balance Sheet'!$B$70:$L$70,0))</f>
        <v>0</v>
      </c>
      <c r="K101" s="516"/>
      <c r="L101" s="516"/>
      <c r="M101" s="516"/>
      <c r="N101" s="516"/>
      <c r="O101" s="516"/>
      <c r="P101" s="520"/>
      <c r="Q101" s="520"/>
      <c r="S101" s="529"/>
      <c r="V101" s="529"/>
    </row>
    <row r="102" spans="4:22" s="517" customFormat="1" ht="14.5" x14ac:dyDescent="0.35">
      <c r="D102" s="527" t="s">
        <v>108</v>
      </c>
      <c r="E102" s="517" t="str">
        <f>'Balance Sheet'!$C$14</f>
        <v>Claims outstanding</v>
      </c>
      <c r="F102" s="517" t="str">
        <f>'Balance Sheet'!$K$37</f>
        <v>2018 UY</v>
      </c>
      <c r="G102" s="519">
        <f>INDEX('Balance Sheet'!$B$6:$L$30,MATCH('Indirect validations'!E102,'Balance Sheet'!$C$6:$C$30,0),1)</f>
        <v>5</v>
      </c>
      <c r="H102" s="519" t="str">
        <f>HLOOKUP(F102,'Balance Sheet'!$B$7:$L$8,2,FALSE)</f>
        <v>G</v>
      </c>
      <c r="I102" s="520">
        <f>INDEX('Balance Sheet'!$B$6:$L$30,MATCH('Indirect validations'!G102,'Balance Sheet'!$B$6:$B$30,0),MATCH('Indirect validations'!H102,'Balance Sheet'!$B$8:$L$8,0))</f>
        <v>0</v>
      </c>
      <c r="J102" s="520">
        <f>INDEX('Balance Sheet'!$B$68:$L$92,MATCH('Indirect validations'!G102,'Balance Sheet'!$B$68:$B$92,0),MATCH('Indirect validations'!H102,'Balance Sheet'!$B$70:$L$70,0))</f>
        <v>0</v>
      </c>
      <c r="K102" s="516"/>
      <c r="L102" s="516"/>
      <c r="M102" s="516"/>
      <c r="N102" s="516"/>
      <c r="O102" s="516"/>
      <c r="P102" s="520"/>
      <c r="Q102" s="520"/>
      <c r="S102" s="529"/>
      <c r="V102" s="529"/>
    </row>
    <row r="103" spans="4:22" s="517" customFormat="1" ht="14.5" x14ac:dyDescent="0.35">
      <c r="D103" s="527" t="s">
        <v>108</v>
      </c>
      <c r="E103" s="517" t="str">
        <f>'Balance Sheet'!$C$15</f>
        <v>Long term business provisions</v>
      </c>
      <c r="F103" s="517" t="str">
        <f>'Balance Sheet'!$K$37</f>
        <v>2018 UY</v>
      </c>
      <c r="G103" s="519">
        <f>INDEX('Balance Sheet'!$B$6:$L$30,MATCH('Indirect validations'!E103,'Balance Sheet'!$C$6:$C$30,0),1)</f>
        <v>6</v>
      </c>
      <c r="H103" s="519" t="str">
        <f>HLOOKUP(F103,'Balance Sheet'!$B$7:$L$8,2,FALSE)</f>
        <v>G</v>
      </c>
      <c r="I103" s="520">
        <f>INDEX('Balance Sheet'!$B$6:$L$30,MATCH('Indirect validations'!G103,'Balance Sheet'!$B$6:$B$30,0),MATCH('Indirect validations'!H103,'Balance Sheet'!$B$8:$L$8,0))</f>
        <v>0</v>
      </c>
      <c r="J103" s="520">
        <f>INDEX('Balance Sheet'!$B$68:$L$92,MATCH('Indirect validations'!G103,'Balance Sheet'!$B$68:$B$92,0),MATCH('Indirect validations'!H103,'Balance Sheet'!$B$70:$L$70,0))</f>
        <v>0</v>
      </c>
      <c r="K103" s="516"/>
      <c r="L103" s="516"/>
      <c r="M103" s="516"/>
      <c r="N103" s="516"/>
      <c r="O103" s="516"/>
      <c r="P103" s="520"/>
      <c r="Q103" s="520"/>
      <c r="S103" s="529"/>
      <c r="V103" s="529"/>
    </row>
    <row r="104" spans="4:22" s="517" customFormat="1" ht="15" thickBot="1" x14ac:dyDescent="0.4">
      <c r="D104" s="530"/>
      <c r="E104" s="517" t="s">
        <v>113</v>
      </c>
      <c r="F104" s="517" t="str">
        <f>'Balance Sheet'!$K$37</f>
        <v>2018 UY</v>
      </c>
      <c r="G104" s="519"/>
      <c r="H104" s="519"/>
      <c r="I104" s="539">
        <f>SUM(I101:I103)</f>
        <v>0</v>
      </c>
      <c r="J104" s="539">
        <f>SUM(J101:J103)</f>
        <v>0</v>
      </c>
      <c r="K104" s="528" t="s">
        <v>2</v>
      </c>
      <c r="L104" s="516" t="str">
        <f>'Currency risk'!$C$110</f>
        <v>Reinsurers' share of technical provisions</v>
      </c>
      <c r="M104" s="516" t="str">
        <f>'Currency risk'!$L$107</f>
        <v>Total</v>
      </c>
      <c r="N104" s="516">
        <f>INDEX('Currency risk'!$B$106:$C$121,MATCH('Indirect validations'!L104,'Currency risk'!$C$106:$C$121,0),1)</f>
        <v>2</v>
      </c>
      <c r="O104" s="516" t="str">
        <f>HLOOKUP(M104,'Currency risk'!$B$107:$L$108,2,FALSE)</f>
        <v>BD</v>
      </c>
      <c r="P104" s="520">
        <f>INDEX('Currency risk'!$B$106:$L$121,MATCH('Indirect validations'!N104,'Currency risk'!$B$106:$B$121,0),MATCH('Indirect validations'!O104,'Currency risk'!$B$108:$L$108,0))</f>
        <v>0</v>
      </c>
      <c r="Q104" s="520">
        <f>INDEX('Currency risk'!$N$106:$X$121,MATCH('Indirect validations'!N104,'Currency risk'!$N$106:$N$121,0),MATCH('Indirect validations'!O104,'Currency risk'!$N$108:$X$108,0))</f>
        <v>0</v>
      </c>
      <c r="R104" s="517" t="str">
        <f t="shared" ref="R104" si="82">IF($T104="No",IF(I104=P104,"Pass","Fail"),IF(I104+P104=0,"Pass","Fail"))</f>
        <v>Pass</v>
      </c>
      <c r="S104" s="529" t="str">
        <f t="shared" ref="S104" si="83">IF($T104="No",IF(J104=Q104,"Pass","Fail"),IF(J104+Q104=0,"Pass","Fail"))</f>
        <v>Pass</v>
      </c>
      <c r="T104" s="517" t="s">
        <v>16</v>
      </c>
      <c r="U104" s="517">
        <f t="shared" ref="U104" si="84">IF(R104="Pass",0,1)</f>
        <v>0</v>
      </c>
      <c r="V104" s="529">
        <f t="shared" ref="V104" si="85">IF(S104="Pass",0,1)</f>
        <v>0</v>
      </c>
    </row>
    <row r="105" spans="4:22" s="517" customFormat="1" ht="14.5" thickTop="1" x14ac:dyDescent="0.3">
      <c r="D105" s="530"/>
      <c r="G105" s="519"/>
      <c r="H105" s="519"/>
      <c r="I105" s="520"/>
      <c r="J105" s="520"/>
      <c r="K105" s="516"/>
      <c r="L105" s="516"/>
      <c r="M105" s="516"/>
      <c r="N105" s="516"/>
      <c r="O105" s="516"/>
      <c r="P105" s="520"/>
      <c r="Q105" s="520"/>
      <c r="S105" s="529"/>
      <c r="V105" s="529"/>
    </row>
    <row r="106" spans="4:22" s="517" customFormat="1" ht="14.5" x14ac:dyDescent="0.35">
      <c r="D106" s="527" t="s">
        <v>108</v>
      </c>
      <c r="E106" s="517" t="str">
        <f>'Balance Sheet'!$C$13</f>
        <v>Provision for unearned premiums</v>
      </c>
      <c r="F106" s="517" t="str">
        <f>'Balance Sheet'!$L$37</f>
        <v>Total</v>
      </c>
      <c r="G106" s="519">
        <f>INDEX('Balance Sheet'!$B$6:$L$30,MATCH('Indirect validations'!E106,'Balance Sheet'!$C$6:$C$30,0),1)</f>
        <v>4</v>
      </c>
      <c r="H106" s="519" t="str">
        <f>HLOOKUP(F106,'Balance Sheet'!$B$7:$L$8,2,FALSE)</f>
        <v>H</v>
      </c>
      <c r="I106" s="520">
        <f>INDEX('Balance Sheet'!$B$6:$L$30,MATCH('Indirect validations'!G106,'Balance Sheet'!$B$6:$B$30,0),MATCH('Indirect validations'!H106,'Balance Sheet'!$B$8:$L$8,0))</f>
        <v>0</v>
      </c>
      <c r="J106" s="520">
        <f>INDEX('Balance Sheet'!$B$68:$L$92,MATCH('Indirect validations'!G106,'Balance Sheet'!$B$68:$B$92,0),MATCH('Indirect validations'!H106,'Balance Sheet'!$B$70:$L$70,0))</f>
        <v>0</v>
      </c>
      <c r="K106" s="516"/>
      <c r="L106" s="516"/>
      <c r="M106" s="516"/>
      <c r="N106" s="516"/>
      <c r="O106" s="516"/>
      <c r="P106" s="520"/>
      <c r="Q106" s="520"/>
      <c r="S106" s="529"/>
      <c r="V106" s="529"/>
    </row>
    <row r="107" spans="4:22" s="517" customFormat="1" ht="14.5" x14ac:dyDescent="0.35">
      <c r="D107" s="527" t="s">
        <v>108</v>
      </c>
      <c r="E107" s="517" t="str">
        <f>'Balance Sheet'!$C$14</f>
        <v>Claims outstanding</v>
      </c>
      <c r="F107" s="517" t="str">
        <f>'Balance Sheet'!$L$37</f>
        <v>Total</v>
      </c>
      <c r="G107" s="519">
        <f>INDEX('Balance Sheet'!$B$6:$L$30,MATCH('Indirect validations'!E107,'Balance Sheet'!$C$6:$C$30,0),1)</f>
        <v>5</v>
      </c>
      <c r="H107" s="519" t="str">
        <f>HLOOKUP(F107,'Balance Sheet'!$B$7:$L$8,2,FALSE)</f>
        <v>H</v>
      </c>
      <c r="I107" s="520">
        <f>INDEX('Balance Sheet'!$B$6:$L$30,MATCH('Indirect validations'!G107,'Balance Sheet'!$B$6:$B$30,0),MATCH('Indirect validations'!H107,'Balance Sheet'!$B$8:$L$8,0))</f>
        <v>0</v>
      </c>
      <c r="J107" s="520">
        <f>INDEX('Balance Sheet'!$B$68:$L$92,MATCH('Indirect validations'!G107,'Balance Sheet'!$B$68:$B$92,0),MATCH('Indirect validations'!H107,'Balance Sheet'!$B$70:$L$70,0))</f>
        <v>0</v>
      </c>
      <c r="K107" s="516"/>
      <c r="L107" s="516"/>
      <c r="M107" s="516"/>
      <c r="N107" s="516"/>
      <c r="O107" s="516"/>
      <c r="P107" s="520"/>
      <c r="Q107" s="520"/>
      <c r="S107" s="529"/>
      <c r="V107" s="529"/>
    </row>
    <row r="108" spans="4:22" s="517" customFormat="1" ht="14.5" x14ac:dyDescent="0.35">
      <c r="D108" s="527" t="s">
        <v>108</v>
      </c>
      <c r="E108" s="517" t="str">
        <f>'Balance Sheet'!$C$15</f>
        <v>Long term business provisions</v>
      </c>
      <c r="F108" s="517" t="str">
        <f>'Balance Sheet'!$L$37</f>
        <v>Total</v>
      </c>
      <c r="G108" s="519">
        <f>INDEX('Balance Sheet'!$B$6:$L$30,MATCH('Indirect validations'!E108,'Balance Sheet'!$C$6:$C$30,0),1)</f>
        <v>6</v>
      </c>
      <c r="H108" s="519" t="str">
        <f>HLOOKUP(F108,'Balance Sheet'!$B$7:$L$8,2,FALSE)</f>
        <v>H</v>
      </c>
      <c r="I108" s="520">
        <f>INDEX('Balance Sheet'!$B$6:$L$30,MATCH('Indirect validations'!G108,'Balance Sheet'!$B$6:$B$30,0),MATCH('Indirect validations'!H108,'Balance Sheet'!$B$8:$L$8,0))</f>
        <v>0</v>
      </c>
      <c r="J108" s="520">
        <f>INDEX('Balance Sheet'!$B$68:$L$92,MATCH('Indirect validations'!G108,'Balance Sheet'!$B$68:$B$92,0),MATCH('Indirect validations'!H108,'Balance Sheet'!$B$70:$L$70,0))</f>
        <v>0</v>
      </c>
      <c r="K108" s="516"/>
      <c r="L108" s="516"/>
      <c r="M108" s="516"/>
      <c r="N108" s="516"/>
      <c r="O108" s="516"/>
      <c r="P108" s="520"/>
      <c r="Q108" s="520"/>
      <c r="S108" s="529"/>
      <c r="V108" s="529"/>
    </row>
    <row r="109" spans="4:22" s="517" customFormat="1" ht="15" thickBot="1" x14ac:dyDescent="0.4">
      <c r="D109" s="530"/>
      <c r="E109" s="517" t="s">
        <v>113</v>
      </c>
      <c r="F109" s="517" t="str">
        <f>'Balance Sheet'!$L$37</f>
        <v>Total</v>
      </c>
      <c r="G109" s="519"/>
      <c r="H109" s="519"/>
      <c r="I109" s="539">
        <f>SUM(I106:I108)</f>
        <v>0</v>
      </c>
      <c r="J109" s="539">
        <f>SUM(J106:J108)</f>
        <v>0</v>
      </c>
      <c r="K109" s="528" t="s">
        <v>2</v>
      </c>
      <c r="L109" s="516" t="str">
        <f>'Currency risk'!$C$127</f>
        <v>Reinsurers' share of technical provisions</v>
      </c>
      <c r="M109" s="516" t="str">
        <f>'Currency risk'!$L$124</f>
        <v>Total</v>
      </c>
      <c r="N109" s="516">
        <f>INDEX('Currency risk'!$B$123:$C$138,MATCH('Indirect validations'!L109,'Currency risk'!$C$123:$C$138,0),1)</f>
        <v>2</v>
      </c>
      <c r="O109" s="516" t="str">
        <f>HLOOKUP(M109,'Currency risk'!$B$124:$L$125,2,FALSE)</f>
        <v>BL</v>
      </c>
      <c r="P109" s="520">
        <f>INDEX('Currency risk'!$B$123:$L$138,MATCH('Indirect validations'!N109,'Currency risk'!$B$123:$B$138,0),MATCH('Indirect validations'!O109,'Currency risk'!$B$125:$L$125,0))</f>
        <v>0</v>
      </c>
      <c r="Q109" s="520">
        <f>INDEX('Currency risk'!$N$123:$X$138,MATCH('Indirect validations'!N109,'Currency risk'!$N$123:$N$138,0),MATCH('Indirect validations'!O109,'Currency risk'!$N$125:$X$125,0))</f>
        <v>0</v>
      </c>
      <c r="R109" s="517" t="str">
        <f t="shared" ref="R109" si="86">IF($T109="No",IF(I109=P109,"Pass","Fail"),IF(I109+P109=0,"Pass","Fail"))</f>
        <v>Pass</v>
      </c>
      <c r="S109" s="529" t="str">
        <f t="shared" ref="S109" si="87">IF($T109="No",IF(J109=Q109,"Pass","Fail"),IF(J109+Q109=0,"Pass","Fail"))</f>
        <v>Pass</v>
      </c>
      <c r="T109" s="517" t="s">
        <v>16</v>
      </c>
      <c r="U109" s="517">
        <f t="shared" ref="U109" si="88">IF(R109="Pass",0,1)</f>
        <v>0</v>
      </c>
      <c r="V109" s="529">
        <f t="shared" ref="V109" si="89">IF(S109="Pass",0,1)</f>
        <v>0</v>
      </c>
    </row>
    <row r="110" spans="4:22" s="517" customFormat="1" ht="13" thickTop="1" x14ac:dyDescent="0.25">
      <c r="D110" s="530"/>
      <c r="G110" s="519"/>
      <c r="H110" s="519"/>
      <c r="I110" s="520"/>
      <c r="J110" s="520"/>
      <c r="N110" s="519"/>
      <c r="O110" s="519"/>
      <c r="P110" s="520"/>
      <c r="Q110" s="520"/>
      <c r="S110" s="529"/>
      <c r="V110" s="529"/>
    </row>
    <row r="111" spans="4:22" s="517" customFormat="1" ht="14.5" x14ac:dyDescent="0.35">
      <c r="D111" s="527" t="s">
        <v>108</v>
      </c>
      <c r="E111" s="517" t="str">
        <f>'Balance Sheet'!$C$17</f>
        <v>Debtors arising out of direct insurance operations</v>
      </c>
      <c r="F111" s="517" t="str">
        <f>'Balance Sheet'!$E$37</f>
        <v>2024 UY</v>
      </c>
      <c r="G111" s="519">
        <f>INDEX('Balance Sheet'!$B$6:$L$30,MATCH('Indirect validations'!E111,'Balance Sheet'!$C$6:$C$30,0),1)</f>
        <v>7</v>
      </c>
      <c r="H111" s="519" t="str">
        <f>HLOOKUP(F111,'Balance Sheet'!$B$7:$L$8,2,FALSE)</f>
        <v>A</v>
      </c>
      <c r="I111" s="520">
        <f>INDEX('Balance Sheet'!$B$6:$L$30,MATCH('Indirect validations'!G111,'Balance Sheet'!$B$6:$B$30,0),MATCH('Indirect validations'!H111,'Balance Sheet'!$B$8:$L$8,0))</f>
        <v>0</v>
      </c>
      <c r="J111" s="520">
        <f>INDEX('Balance Sheet'!$B$68:$L$92,MATCH('Indirect validations'!G111,'Balance Sheet'!$B$68:$B$92,0),MATCH('Indirect validations'!H111,'Balance Sheet'!$B$70:$L$70,0))</f>
        <v>0</v>
      </c>
      <c r="K111" s="516"/>
      <c r="L111" s="516"/>
      <c r="M111" s="516"/>
      <c r="N111" s="516"/>
      <c r="O111" s="516"/>
      <c r="P111" s="520"/>
      <c r="Q111" s="520"/>
      <c r="S111" s="529"/>
      <c r="V111" s="529"/>
    </row>
    <row r="112" spans="4:22" s="517" customFormat="1" ht="14.5" x14ac:dyDescent="0.35">
      <c r="D112" s="527" t="s">
        <v>108</v>
      </c>
      <c r="E112" s="517" t="str">
        <f>'Balance Sheet'!$C$18</f>
        <v>Debtors arising out of reinsurance operations</v>
      </c>
      <c r="F112" s="517" t="str">
        <f>'Balance Sheet'!$E$37</f>
        <v>2024 UY</v>
      </c>
      <c r="G112" s="519">
        <f>INDEX('Balance Sheet'!$B$6:$L$30,MATCH('Indirect validations'!E112,'Balance Sheet'!$C$6:$C$30,0),1)</f>
        <v>8</v>
      </c>
      <c r="H112" s="519" t="str">
        <f>HLOOKUP(F112,'Balance Sheet'!$B$7:$L$8,2,FALSE)</f>
        <v>A</v>
      </c>
      <c r="I112" s="520">
        <f>INDEX('Balance Sheet'!$B$6:$L$30,MATCH('Indirect validations'!G112,'Balance Sheet'!$B$6:$B$30,0),MATCH('Indirect validations'!H112,'Balance Sheet'!$B$8:$L$8,0))</f>
        <v>0</v>
      </c>
      <c r="J112" s="520">
        <f>INDEX('Balance Sheet'!$B$68:$L$92,MATCH('Indirect validations'!G112,'Balance Sheet'!$B$68:$B$92,0),MATCH('Indirect validations'!H112,'Balance Sheet'!$B$70:$L$70,0))</f>
        <v>0</v>
      </c>
      <c r="N112" s="519"/>
      <c r="O112" s="519"/>
      <c r="P112" s="520"/>
      <c r="Q112" s="520"/>
      <c r="S112" s="529"/>
      <c r="V112" s="529"/>
    </row>
    <row r="113" spans="4:22" s="517" customFormat="1" ht="14.5" x14ac:dyDescent="0.35">
      <c r="D113" s="527" t="s">
        <v>108</v>
      </c>
      <c r="E113" s="517" t="str">
        <f>'Balance Sheet'!$C$19</f>
        <v>Other debtors</v>
      </c>
      <c r="F113" s="517" t="str">
        <f>'Balance Sheet'!$E$37</f>
        <v>2024 UY</v>
      </c>
      <c r="G113" s="519">
        <f>INDEX('Balance Sheet'!$B$6:$L$30,MATCH('Indirect validations'!E113,'Balance Sheet'!$C$6:$C$30,0),1)</f>
        <v>9</v>
      </c>
      <c r="H113" s="519" t="str">
        <f>HLOOKUP(F113,'Balance Sheet'!$B$7:$L$8,2,FALSE)</f>
        <v>A</v>
      </c>
      <c r="I113" s="520">
        <f>INDEX('Balance Sheet'!$B$6:$L$30,MATCH('Indirect validations'!G113,'Balance Sheet'!$B$6:$B$30,0),MATCH('Indirect validations'!H113,'Balance Sheet'!$B$8:$L$8,0))</f>
        <v>0</v>
      </c>
      <c r="J113" s="520">
        <f>INDEX('Balance Sheet'!$B$68:$L$92,MATCH('Indirect validations'!G113,'Balance Sheet'!$B$68:$B$92,0),MATCH('Indirect validations'!H113,'Balance Sheet'!$B$70:$L$70,0))</f>
        <v>0</v>
      </c>
      <c r="N113" s="519"/>
      <c r="O113" s="519"/>
      <c r="P113" s="520"/>
      <c r="Q113" s="520"/>
      <c r="S113" s="529"/>
      <c r="V113" s="529"/>
    </row>
    <row r="114" spans="4:22" s="517" customFormat="1" ht="15" thickBot="1" x14ac:dyDescent="0.4">
      <c r="D114" s="530"/>
      <c r="E114" s="517" t="s">
        <v>8</v>
      </c>
      <c r="F114" s="517" t="str">
        <f>'Balance Sheet'!$E$37</f>
        <v>2024 UY</v>
      </c>
      <c r="G114" s="519"/>
      <c r="H114" s="519"/>
      <c r="I114" s="539">
        <f>SUM(I111:I113)</f>
        <v>0</v>
      </c>
      <c r="J114" s="539">
        <f>SUM(J111:J113)</f>
        <v>0</v>
      </c>
      <c r="K114" s="528" t="s">
        <v>2</v>
      </c>
      <c r="L114" s="516" t="str">
        <f>'Currency risk'!$C$9</f>
        <v>Debtors</v>
      </c>
      <c r="M114" s="516" t="str">
        <f>'Currency risk'!$L$5</f>
        <v>Total</v>
      </c>
      <c r="N114" s="516">
        <f>INDEX('Currency risk'!$B$4:$C$19,MATCH('Indirect validations'!L114,'Currency risk'!$C$4:$C$19,0),1)</f>
        <v>3</v>
      </c>
      <c r="O114" s="516" t="str">
        <f>HLOOKUP(M114,'Currency risk'!$B$5:$L$6,2,FALSE)</f>
        <v>H</v>
      </c>
      <c r="P114" s="520">
        <f>INDEX('Currency risk'!$B$4:$L$19,MATCH('Indirect validations'!N114,'Currency risk'!$B$4:$B$19,0),MATCH('Indirect validations'!O114,'Currency risk'!$B$6:$L$6,0))</f>
        <v>0</v>
      </c>
      <c r="Q114" s="520">
        <f>INDEX('Currency risk'!$N$4:$X$19,MATCH('Indirect validations'!N114,'Currency risk'!$N$4:$N$19,0),MATCH('Indirect validations'!O114,'Currency risk'!$N$6:$X$6,0))</f>
        <v>0</v>
      </c>
      <c r="R114" s="517" t="str">
        <f t="shared" ref="R114" si="90">IF($T114="No",IF(I114=P114,"Pass","Fail"),IF(I114+P114=0,"Pass","Fail"))</f>
        <v>Pass</v>
      </c>
      <c r="S114" s="529" t="str">
        <f t="shared" ref="S114" si="91">IF($T114="No",IF(J114=Q114,"Pass","Fail"),IF(J114+Q114=0,"Pass","Fail"))</f>
        <v>Pass</v>
      </c>
      <c r="T114" s="517" t="s">
        <v>16</v>
      </c>
      <c r="U114" s="517">
        <f t="shared" ref="U114" si="92">IF(R114="Pass",0,1)</f>
        <v>0</v>
      </c>
      <c r="V114" s="529">
        <f t="shared" ref="V114" si="93">IF(S114="Pass",0,1)</f>
        <v>0</v>
      </c>
    </row>
    <row r="115" spans="4:22" s="517" customFormat="1" ht="13" thickTop="1" x14ac:dyDescent="0.25">
      <c r="D115" s="530"/>
      <c r="G115" s="519"/>
      <c r="H115" s="519"/>
      <c r="I115" s="520"/>
      <c r="J115" s="520"/>
      <c r="N115" s="519"/>
      <c r="O115" s="519"/>
      <c r="P115" s="520"/>
      <c r="Q115" s="520"/>
      <c r="S115" s="529"/>
      <c r="V115" s="529"/>
    </row>
    <row r="116" spans="4:22" s="517" customFormat="1" ht="14.5" x14ac:dyDescent="0.35">
      <c r="D116" s="527" t="s">
        <v>108</v>
      </c>
      <c r="E116" s="517" t="str">
        <f>'Balance Sheet'!$C$17</f>
        <v>Debtors arising out of direct insurance operations</v>
      </c>
      <c r="F116" s="517" t="str">
        <f>'Balance Sheet'!$F$37</f>
        <v>2023 UY</v>
      </c>
      <c r="G116" s="519">
        <f>INDEX('Balance Sheet'!$B$6:$L$30,MATCH('Indirect validations'!E116,'Balance Sheet'!$C$6:$C$30,0),1)</f>
        <v>7</v>
      </c>
      <c r="H116" s="519" t="str">
        <f>HLOOKUP(F116,'Balance Sheet'!$B$7:$L$8,2,FALSE)</f>
        <v>B</v>
      </c>
      <c r="I116" s="520">
        <f>INDEX('Balance Sheet'!$B$6:$L$30,MATCH('Indirect validations'!G116,'Balance Sheet'!$B$6:$B$30,0),MATCH('Indirect validations'!H116,'Balance Sheet'!$B$8:$L$8,0))</f>
        <v>0</v>
      </c>
      <c r="J116" s="520">
        <f>INDEX('Balance Sheet'!$B$68:$L$92,MATCH('Indirect validations'!G116,'Balance Sheet'!$B$68:$B$92,0),MATCH('Indirect validations'!H116,'Balance Sheet'!$B$70:$L$70,0))</f>
        <v>0</v>
      </c>
      <c r="N116" s="519"/>
      <c r="O116" s="519"/>
      <c r="P116" s="520"/>
      <c r="Q116" s="520"/>
      <c r="S116" s="529"/>
      <c r="V116" s="529"/>
    </row>
    <row r="117" spans="4:22" s="517" customFormat="1" ht="14.5" x14ac:dyDescent="0.35">
      <c r="D117" s="527" t="s">
        <v>108</v>
      </c>
      <c r="E117" s="517" t="str">
        <f>'Balance Sheet'!$C$18</f>
        <v>Debtors arising out of reinsurance operations</v>
      </c>
      <c r="F117" s="517" t="str">
        <f>'Balance Sheet'!$F$37</f>
        <v>2023 UY</v>
      </c>
      <c r="G117" s="519">
        <f>INDEX('Balance Sheet'!$B$6:$L$30,MATCH('Indirect validations'!E117,'Balance Sheet'!$C$6:$C$30,0),1)</f>
        <v>8</v>
      </c>
      <c r="H117" s="519" t="str">
        <f>HLOOKUP(F117,'Balance Sheet'!$B$7:$L$8,2,FALSE)</f>
        <v>B</v>
      </c>
      <c r="I117" s="520">
        <f>INDEX('Balance Sheet'!$B$6:$L$30,MATCH('Indirect validations'!G117,'Balance Sheet'!$B$6:$B$30,0),MATCH('Indirect validations'!H117,'Balance Sheet'!$B$8:$L$8,0))</f>
        <v>0</v>
      </c>
      <c r="J117" s="520">
        <f>INDEX('Balance Sheet'!$B$68:$L$92,MATCH('Indirect validations'!G117,'Balance Sheet'!$B$68:$B$92,0),MATCH('Indirect validations'!H117,'Balance Sheet'!$B$70:$L$70,0))</f>
        <v>0</v>
      </c>
      <c r="N117" s="519"/>
      <c r="O117" s="519"/>
      <c r="P117" s="520"/>
      <c r="Q117" s="520"/>
      <c r="S117" s="529"/>
      <c r="V117" s="529"/>
    </row>
    <row r="118" spans="4:22" s="517" customFormat="1" ht="14.5" x14ac:dyDescent="0.35">
      <c r="D118" s="527" t="s">
        <v>108</v>
      </c>
      <c r="E118" s="517" t="str">
        <f>'Balance Sheet'!$C$19</f>
        <v>Other debtors</v>
      </c>
      <c r="F118" s="517" t="str">
        <f>'Balance Sheet'!$F$37</f>
        <v>2023 UY</v>
      </c>
      <c r="G118" s="519">
        <f>INDEX('Balance Sheet'!$B$6:$L$30,MATCH('Indirect validations'!E118,'Balance Sheet'!$C$6:$C$30,0),1)</f>
        <v>9</v>
      </c>
      <c r="H118" s="519" t="str">
        <f>HLOOKUP(F118,'Balance Sheet'!$B$7:$L$8,2,FALSE)</f>
        <v>B</v>
      </c>
      <c r="I118" s="520">
        <f>INDEX('Balance Sheet'!$B$6:$L$30,MATCH('Indirect validations'!G118,'Balance Sheet'!$B$6:$B$30,0),MATCH('Indirect validations'!H118,'Balance Sheet'!$B$8:$L$8,0))</f>
        <v>0</v>
      </c>
      <c r="J118" s="520">
        <f>INDEX('Balance Sheet'!$B$68:$L$92,MATCH('Indirect validations'!G118,'Balance Sheet'!$B$68:$B$92,0),MATCH('Indirect validations'!H118,'Balance Sheet'!$B$70:$L$70,0))</f>
        <v>0</v>
      </c>
      <c r="N118" s="519"/>
      <c r="O118" s="519"/>
      <c r="P118" s="520"/>
      <c r="Q118" s="520"/>
      <c r="S118" s="529"/>
      <c r="V118" s="529"/>
    </row>
    <row r="119" spans="4:22" s="517" customFormat="1" ht="15" thickBot="1" x14ac:dyDescent="0.4">
      <c r="D119" s="530"/>
      <c r="E119" s="517" t="s">
        <v>8</v>
      </c>
      <c r="F119" s="517" t="str">
        <f>'Balance Sheet'!$F$37</f>
        <v>2023 UY</v>
      </c>
      <c r="G119" s="519"/>
      <c r="H119" s="519"/>
      <c r="I119" s="539">
        <f>SUM(I116:I118)</f>
        <v>0</v>
      </c>
      <c r="J119" s="539">
        <f>SUM(J116:J118)</f>
        <v>0</v>
      </c>
      <c r="K119" s="528" t="s">
        <v>2</v>
      </c>
      <c r="L119" s="516" t="str">
        <f>'Currency risk'!$C$26</f>
        <v>Debtors</v>
      </c>
      <c r="M119" s="516" t="str">
        <f>'Currency risk'!$L$22</f>
        <v>Total</v>
      </c>
      <c r="N119" s="516">
        <f>INDEX('Currency risk'!$B$21:$C$36,MATCH('Indirect validations'!L119,'Currency risk'!$C$21:$C$36,0),1)</f>
        <v>3</v>
      </c>
      <c r="O119" s="516" t="str">
        <f>HLOOKUP(M119,'Currency risk'!$B$22:$L$23,2,FALSE)</f>
        <v>P</v>
      </c>
      <c r="P119" s="520">
        <f>INDEX('Currency risk'!$B$21:$L$36,MATCH('Indirect validations'!N119,'Currency risk'!$B$21:$B$36,0),MATCH('Indirect validations'!O119,'Currency risk'!$B$23:$L$23,0))</f>
        <v>0</v>
      </c>
      <c r="Q119" s="520">
        <f>INDEX('Currency risk'!$N$21:$X$36,MATCH('Indirect validations'!N119,'Currency risk'!$N$21:$N$36,0),MATCH('Indirect validations'!O119,'Currency risk'!$N$23:$X$23,0))</f>
        <v>0</v>
      </c>
      <c r="R119" s="517" t="str">
        <f t="shared" ref="R119" si="94">IF($T119="No",IF(I119=P119,"Pass","Fail"),IF(I119+P119=0,"Pass","Fail"))</f>
        <v>Pass</v>
      </c>
      <c r="S119" s="529" t="str">
        <f t="shared" ref="S119" si="95">IF($T119="No",IF(J119=Q119,"Pass","Fail"),IF(J119+Q119=0,"Pass","Fail"))</f>
        <v>Pass</v>
      </c>
      <c r="T119" s="517" t="s">
        <v>16</v>
      </c>
      <c r="U119" s="517">
        <f t="shared" ref="U119" si="96">IF(R119="Pass",0,1)</f>
        <v>0</v>
      </c>
      <c r="V119" s="529">
        <f t="shared" ref="V119" si="97">IF(S119="Pass",0,1)</f>
        <v>0</v>
      </c>
    </row>
    <row r="120" spans="4:22" s="517" customFormat="1" ht="13" thickTop="1" x14ac:dyDescent="0.25">
      <c r="D120" s="530"/>
      <c r="G120" s="519"/>
      <c r="H120" s="519"/>
      <c r="I120" s="520"/>
      <c r="J120" s="520"/>
      <c r="N120" s="519"/>
      <c r="O120" s="519"/>
      <c r="P120" s="520"/>
      <c r="Q120" s="520"/>
      <c r="S120" s="529"/>
      <c r="V120" s="529"/>
    </row>
    <row r="121" spans="4:22" s="517" customFormat="1" ht="14.5" x14ac:dyDescent="0.35">
      <c r="D121" s="527" t="s">
        <v>108</v>
      </c>
      <c r="E121" s="517" t="str">
        <f>'Balance Sheet'!$C$17</f>
        <v>Debtors arising out of direct insurance operations</v>
      </c>
      <c r="F121" s="517" t="str">
        <f>'Balance Sheet'!$G$37</f>
        <v>2022 UY</v>
      </c>
      <c r="G121" s="519">
        <f>INDEX('Balance Sheet'!$B$6:$L$30,MATCH('Indirect validations'!E121,'Balance Sheet'!$C$6:$C$30,0),1)</f>
        <v>7</v>
      </c>
      <c r="H121" s="519" t="str">
        <f>HLOOKUP(F121,'Balance Sheet'!$B$7:$L$8,2,FALSE)</f>
        <v>C</v>
      </c>
      <c r="I121" s="520">
        <f>INDEX('Balance Sheet'!$B$6:$L$30,MATCH('Indirect validations'!G121,'Balance Sheet'!$B$6:$B$30,0),MATCH('Indirect validations'!H121,'Balance Sheet'!$B$8:$L$8,0))</f>
        <v>0</v>
      </c>
      <c r="J121" s="520">
        <f>INDEX('Balance Sheet'!$B$68:$L$92,MATCH('Indirect validations'!G121,'Balance Sheet'!$B$68:$B$92,0),MATCH('Indirect validations'!H121,'Balance Sheet'!$B$70:$L$70,0))</f>
        <v>0</v>
      </c>
      <c r="N121" s="519"/>
      <c r="O121" s="519"/>
      <c r="P121" s="520"/>
      <c r="Q121" s="520"/>
      <c r="S121" s="529"/>
      <c r="V121" s="529"/>
    </row>
    <row r="122" spans="4:22" s="517" customFormat="1" ht="14.5" x14ac:dyDescent="0.35">
      <c r="D122" s="527" t="s">
        <v>108</v>
      </c>
      <c r="E122" s="517" t="str">
        <f>'Balance Sheet'!$C$18</f>
        <v>Debtors arising out of reinsurance operations</v>
      </c>
      <c r="F122" s="517" t="str">
        <f>'Balance Sheet'!$G$37</f>
        <v>2022 UY</v>
      </c>
      <c r="G122" s="519">
        <f>INDEX('Balance Sheet'!$B$6:$L$30,MATCH('Indirect validations'!E122,'Balance Sheet'!$C$6:$C$30,0),1)</f>
        <v>8</v>
      </c>
      <c r="H122" s="519" t="str">
        <f>HLOOKUP(F122,'Balance Sheet'!$B$7:$L$8,2,FALSE)</f>
        <v>C</v>
      </c>
      <c r="I122" s="520">
        <f>INDEX('Balance Sheet'!$B$6:$L$30,MATCH('Indirect validations'!G122,'Balance Sheet'!$B$6:$B$30,0),MATCH('Indirect validations'!H122,'Balance Sheet'!$B$8:$L$8,0))</f>
        <v>0</v>
      </c>
      <c r="J122" s="520">
        <f>INDEX('Balance Sheet'!$B$68:$L$92,MATCH('Indirect validations'!G122,'Balance Sheet'!$B$68:$B$92,0),MATCH('Indirect validations'!H122,'Balance Sheet'!$B$70:$L$70,0))</f>
        <v>0</v>
      </c>
      <c r="N122" s="519"/>
      <c r="O122" s="519"/>
      <c r="P122" s="520"/>
      <c r="Q122" s="520"/>
      <c r="S122" s="529"/>
      <c r="V122" s="529"/>
    </row>
    <row r="123" spans="4:22" s="517" customFormat="1" ht="14.5" x14ac:dyDescent="0.35">
      <c r="D123" s="527" t="s">
        <v>108</v>
      </c>
      <c r="E123" s="517" t="str">
        <f>'Balance Sheet'!$C$19</f>
        <v>Other debtors</v>
      </c>
      <c r="F123" s="517" t="str">
        <f>'Balance Sheet'!$G$37</f>
        <v>2022 UY</v>
      </c>
      <c r="G123" s="519">
        <f>INDEX('Balance Sheet'!$B$6:$L$30,MATCH('Indirect validations'!E123,'Balance Sheet'!$C$6:$C$30,0),1)</f>
        <v>9</v>
      </c>
      <c r="H123" s="519" t="str">
        <f>HLOOKUP(F123,'Balance Sheet'!$B$7:$L$8,2,FALSE)</f>
        <v>C</v>
      </c>
      <c r="I123" s="520">
        <f>INDEX('Balance Sheet'!$B$6:$L$30,MATCH('Indirect validations'!G123,'Balance Sheet'!$B$6:$B$30,0),MATCH('Indirect validations'!H123,'Balance Sheet'!$B$8:$L$8,0))</f>
        <v>0</v>
      </c>
      <c r="J123" s="520">
        <f>INDEX('Balance Sheet'!$B$68:$L$92,MATCH('Indirect validations'!G123,'Balance Sheet'!$B$68:$B$92,0),MATCH('Indirect validations'!H123,'Balance Sheet'!$B$70:$L$70,0))</f>
        <v>0</v>
      </c>
      <c r="N123" s="519"/>
      <c r="O123" s="519"/>
      <c r="P123" s="520"/>
      <c r="Q123" s="520"/>
      <c r="S123" s="529"/>
      <c r="V123" s="529"/>
    </row>
    <row r="124" spans="4:22" s="517" customFormat="1" ht="15" thickBot="1" x14ac:dyDescent="0.4">
      <c r="D124" s="530"/>
      <c r="E124" s="517" t="s">
        <v>8</v>
      </c>
      <c r="F124" s="517" t="str">
        <f>'Balance Sheet'!$G$37</f>
        <v>2022 UY</v>
      </c>
      <c r="G124" s="519"/>
      <c r="H124" s="519"/>
      <c r="I124" s="539">
        <f>SUM(I121:I123)</f>
        <v>0</v>
      </c>
      <c r="J124" s="539">
        <f>SUM(J121:J123)</f>
        <v>0</v>
      </c>
      <c r="K124" s="528" t="s">
        <v>2</v>
      </c>
      <c r="L124" s="516" t="str">
        <f>'Currency risk'!$C$43</f>
        <v>Debtors</v>
      </c>
      <c r="M124" s="516" t="str">
        <f>'Currency risk'!$L$39</f>
        <v>Total</v>
      </c>
      <c r="N124" s="516">
        <f>INDEX('Currency risk'!$B$38:$C$53,MATCH('Indirect validations'!L124,'Currency risk'!$C$38:$C$53,0),1)</f>
        <v>3</v>
      </c>
      <c r="O124" s="516" t="str">
        <f>HLOOKUP(M124,'Currency risk'!$B$39:$L$40,2,FALSE)</f>
        <v>X</v>
      </c>
      <c r="P124" s="520">
        <f>INDEX('Currency risk'!$B$38:$L$53,MATCH('Indirect validations'!N124,'Currency risk'!$B$38:$B$53,0),MATCH('Indirect validations'!O124,'Currency risk'!$B$40:$L$40,0))</f>
        <v>0</v>
      </c>
      <c r="Q124" s="520">
        <f>INDEX('Currency risk'!$N$38:$X$53,MATCH('Indirect validations'!N124,'Currency risk'!$N$38:$N$53,0),MATCH('Indirect validations'!O124,'Currency risk'!$N$40:$X$40,0))</f>
        <v>0</v>
      </c>
      <c r="R124" s="517" t="str">
        <f t="shared" ref="R124" si="98">IF($T124="No",IF(I124=P124,"Pass","Fail"),IF(I124+P124=0,"Pass","Fail"))</f>
        <v>Pass</v>
      </c>
      <c r="S124" s="529" t="str">
        <f t="shared" ref="S124" si="99">IF($T124="No",IF(J124=Q124,"Pass","Fail"),IF(J124+Q124=0,"Pass","Fail"))</f>
        <v>Pass</v>
      </c>
      <c r="T124" s="517" t="s">
        <v>16</v>
      </c>
      <c r="U124" s="517">
        <f t="shared" ref="U124" si="100">IF(R124="Pass",0,1)</f>
        <v>0</v>
      </c>
      <c r="V124" s="529">
        <f t="shared" ref="V124" si="101">IF(S124="Pass",0,1)</f>
        <v>0</v>
      </c>
    </row>
    <row r="125" spans="4:22" s="517" customFormat="1" ht="14.5" thickTop="1" x14ac:dyDescent="0.3">
      <c r="D125" s="530"/>
      <c r="G125" s="519"/>
      <c r="H125" s="519"/>
      <c r="I125" s="520"/>
      <c r="J125" s="520"/>
      <c r="K125" s="516"/>
      <c r="L125" s="516"/>
      <c r="M125" s="516"/>
      <c r="N125" s="516"/>
      <c r="O125" s="516"/>
      <c r="P125" s="520"/>
      <c r="Q125" s="520"/>
      <c r="S125" s="529"/>
      <c r="V125" s="529"/>
    </row>
    <row r="126" spans="4:22" s="517" customFormat="1" ht="14.5" x14ac:dyDescent="0.35">
      <c r="D126" s="527" t="s">
        <v>108</v>
      </c>
      <c r="E126" s="517" t="str">
        <f>'Balance Sheet'!$C$17</f>
        <v>Debtors arising out of direct insurance operations</v>
      </c>
      <c r="F126" s="517" t="str">
        <f>'Balance Sheet'!$H$37</f>
        <v>2021 UY</v>
      </c>
      <c r="G126" s="519">
        <f>INDEX('Balance Sheet'!$B$6:$L$30,MATCH('Indirect validations'!E126,'Balance Sheet'!$C$6:$C$30,0),1)</f>
        <v>7</v>
      </c>
      <c r="H126" s="519" t="str">
        <f>HLOOKUP(F126,'Balance Sheet'!$B$7:$L$8,2,FALSE)</f>
        <v>D</v>
      </c>
      <c r="I126" s="520">
        <f>INDEX('Balance Sheet'!$B$6:$L$30,MATCH('Indirect validations'!G126,'Balance Sheet'!$B$6:$B$30,0),MATCH('Indirect validations'!H126,'Balance Sheet'!$B$8:$L$8,0))</f>
        <v>0</v>
      </c>
      <c r="J126" s="520">
        <f>INDEX('Balance Sheet'!$B$68:$L$92,MATCH('Indirect validations'!G126,'Balance Sheet'!$B$68:$B$92,0),MATCH('Indirect validations'!H126,'Balance Sheet'!$B$70:$L$70,0))</f>
        <v>0</v>
      </c>
      <c r="K126" s="516"/>
      <c r="L126" s="516"/>
      <c r="M126" s="516"/>
      <c r="N126" s="516"/>
      <c r="O126" s="516"/>
      <c r="P126" s="520"/>
      <c r="Q126" s="520"/>
      <c r="S126" s="529"/>
      <c r="V126" s="529"/>
    </row>
    <row r="127" spans="4:22" s="517" customFormat="1" ht="14.5" x14ac:dyDescent="0.35">
      <c r="D127" s="527" t="s">
        <v>108</v>
      </c>
      <c r="E127" s="517" t="str">
        <f>'Balance Sheet'!$C$18</f>
        <v>Debtors arising out of reinsurance operations</v>
      </c>
      <c r="F127" s="517" t="str">
        <f>'Balance Sheet'!$H$37</f>
        <v>2021 UY</v>
      </c>
      <c r="G127" s="519">
        <f>INDEX('Balance Sheet'!$B$6:$L$30,MATCH('Indirect validations'!E127,'Balance Sheet'!$C$6:$C$30,0),1)</f>
        <v>8</v>
      </c>
      <c r="H127" s="519" t="str">
        <f>HLOOKUP(F127,'Balance Sheet'!$B$7:$L$8,2,FALSE)</f>
        <v>D</v>
      </c>
      <c r="I127" s="520">
        <f>INDEX('Balance Sheet'!$B$6:$L$30,MATCH('Indirect validations'!G127,'Balance Sheet'!$B$6:$B$30,0),MATCH('Indirect validations'!H127,'Balance Sheet'!$B$8:$L$8,0))</f>
        <v>0</v>
      </c>
      <c r="J127" s="520">
        <f>INDEX('Balance Sheet'!$B$68:$L$92,MATCH('Indirect validations'!G127,'Balance Sheet'!$B$68:$B$92,0),MATCH('Indirect validations'!H127,'Balance Sheet'!$B$70:$L$70,0))</f>
        <v>0</v>
      </c>
      <c r="K127" s="516"/>
      <c r="L127" s="516"/>
      <c r="M127" s="516"/>
      <c r="N127" s="516"/>
      <c r="O127" s="516"/>
      <c r="P127" s="520"/>
      <c r="Q127" s="520"/>
      <c r="S127" s="529"/>
      <c r="V127" s="529"/>
    </row>
    <row r="128" spans="4:22" s="517" customFormat="1" ht="14.5" x14ac:dyDescent="0.35">
      <c r="D128" s="527" t="s">
        <v>108</v>
      </c>
      <c r="E128" s="517" t="str">
        <f>'Balance Sheet'!$C$19</f>
        <v>Other debtors</v>
      </c>
      <c r="F128" s="517" t="str">
        <f>'Balance Sheet'!$H$37</f>
        <v>2021 UY</v>
      </c>
      <c r="G128" s="519">
        <f>INDEX('Balance Sheet'!$B$6:$L$30,MATCH('Indirect validations'!E128,'Balance Sheet'!$C$6:$C$30,0),1)</f>
        <v>9</v>
      </c>
      <c r="H128" s="519" t="str">
        <f>HLOOKUP(F128,'Balance Sheet'!$B$7:$L$8,2,FALSE)</f>
        <v>D</v>
      </c>
      <c r="I128" s="520">
        <f>INDEX('Balance Sheet'!$B$6:$L$30,MATCH('Indirect validations'!G128,'Balance Sheet'!$B$6:$B$30,0),MATCH('Indirect validations'!H128,'Balance Sheet'!$B$8:$L$8,0))</f>
        <v>0</v>
      </c>
      <c r="J128" s="520">
        <f>INDEX('Balance Sheet'!$B$68:$L$92,MATCH('Indirect validations'!G128,'Balance Sheet'!$B$68:$B$92,0),MATCH('Indirect validations'!H128,'Balance Sheet'!$B$70:$L$70,0))</f>
        <v>0</v>
      </c>
      <c r="K128" s="516"/>
      <c r="L128" s="516"/>
      <c r="M128" s="516"/>
      <c r="N128" s="516"/>
      <c r="O128" s="516"/>
      <c r="P128" s="520"/>
      <c r="Q128" s="520"/>
      <c r="S128" s="529"/>
      <c r="V128" s="529"/>
    </row>
    <row r="129" spans="4:22" s="517" customFormat="1" ht="15" thickBot="1" x14ac:dyDescent="0.4">
      <c r="D129" s="530"/>
      <c r="E129" s="517" t="s">
        <v>8</v>
      </c>
      <c r="F129" s="517" t="str">
        <f>'Balance Sheet'!$H$37</f>
        <v>2021 UY</v>
      </c>
      <c r="G129" s="519"/>
      <c r="H129" s="519"/>
      <c r="I129" s="539">
        <f>SUM(I126:I128)</f>
        <v>0</v>
      </c>
      <c r="J129" s="539">
        <f>SUM(J126:J128)</f>
        <v>0</v>
      </c>
      <c r="K129" s="528" t="s">
        <v>2</v>
      </c>
      <c r="L129" s="516" t="str">
        <f>'Currency risk'!$C$60</f>
        <v>Debtors</v>
      </c>
      <c r="M129" s="516" t="str">
        <f>'Currency risk'!$L$56</f>
        <v>Total</v>
      </c>
      <c r="N129" s="516">
        <f>INDEX('Currency risk'!$B$55:$C$70,MATCH('Indirect validations'!L129,'Currency risk'!$C$55:$C$70,0),1)</f>
        <v>3</v>
      </c>
      <c r="O129" s="516" t="str">
        <f>HLOOKUP(M129,'Currency risk'!$B$56:$L$57,2,FALSE)</f>
        <v>AF</v>
      </c>
      <c r="P129" s="520">
        <f>INDEX('Currency risk'!$B$55:$L$70,MATCH('Indirect validations'!N129,'Currency risk'!$B$55:$B$70,0),MATCH('Indirect validations'!O129,'Currency risk'!$B$57:$L$57,0))</f>
        <v>0</v>
      </c>
      <c r="Q129" s="520">
        <f>INDEX('Currency risk'!$N$55:$X$70,MATCH('Indirect validations'!N129,'Currency risk'!$N$55:$N$70,0),MATCH('Indirect validations'!O129,'Currency risk'!$N$57:$X$57,0))</f>
        <v>0</v>
      </c>
      <c r="R129" s="517" t="str">
        <f t="shared" ref="R129" si="102">IF($T129="No",IF(I129=P129,"Pass","Fail"),IF(I129+P129=0,"Pass","Fail"))</f>
        <v>Pass</v>
      </c>
      <c r="S129" s="529" t="str">
        <f t="shared" ref="S129" si="103">IF($T129="No",IF(J129=Q129,"Pass","Fail"),IF(J129+Q129=0,"Pass","Fail"))</f>
        <v>Pass</v>
      </c>
      <c r="T129" s="517" t="s">
        <v>16</v>
      </c>
      <c r="U129" s="517">
        <f t="shared" ref="U129" si="104">IF(R129="Pass",0,1)</f>
        <v>0</v>
      </c>
      <c r="V129" s="529">
        <f t="shared" ref="V129" si="105">IF(S129="Pass",0,1)</f>
        <v>0</v>
      </c>
    </row>
    <row r="130" spans="4:22" s="517" customFormat="1" ht="14.5" thickTop="1" x14ac:dyDescent="0.3">
      <c r="D130" s="530"/>
      <c r="G130" s="519"/>
      <c r="H130" s="519"/>
      <c r="I130" s="520"/>
      <c r="J130" s="520"/>
      <c r="K130" s="516"/>
      <c r="L130" s="516"/>
      <c r="M130" s="516"/>
      <c r="N130" s="516"/>
      <c r="O130" s="516"/>
      <c r="P130" s="520"/>
      <c r="Q130" s="520"/>
      <c r="S130" s="529"/>
      <c r="V130" s="529"/>
    </row>
    <row r="131" spans="4:22" s="517" customFormat="1" ht="14.5" x14ac:dyDescent="0.35">
      <c r="D131" s="527" t="s">
        <v>108</v>
      </c>
      <c r="E131" s="517" t="str">
        <f>'Balance Sheet'!$C$17</f>
        <v>Debtors arising out of direct insurance operations</v>
      </c>
      <c r="F131" s="517" t="str">
        <f>'Balance Sheet'!$I$37</f>
        <v>2020 UY</v>
      </c>
      <c r="G131" s="519">
        <f>INDEX('Balance Sheet'!$B$6:$L$30,MATCH('Indirect validations'!E131,'Balance Sheet'!$C$6:$C$30,0),1)</f>
        <v>7</v>
      </c>
      <c r="H131" s="519" t="str">
        <f>HLOOKUP(F131,'Balance Sheet'!$B$7:$L$8,2,FALSE)</f>
        <v>E</v>
      </c>
      <c r="I131" s="520">
        <f>INDEX('Balance Sheet'!$B$6:$L$30,MATCH('Indirect validations'!G131,'Balance Sheet'!$B$6:$B$30,0),MATCH('Indirect validations'!H131,'Balance Sheet'!$B$8:$L$8,0))</f>
        <v>0</v>
      </c>
      <c r="J131" s="520">
        <f>INDEX('Balance Sheet'!$B$68:$L$92,MATCH('Indirect validations'!G131,'Balance Sheet'!$B$68:$B$92,0),MATCH('Indirect validations'!H131,'Balance Sheet'!$B$70:$L$70,0))</f>
        <v>0</v>
      </c>
      <c r="K131" s="516"/>
      <c r="L131" s="516"/>
      <c r="M131" s="516"/>
      <c r="N131" s="516"/>
      <c r="O131" s="516"/>
      <c r="P131" s="520"/>
      <c r="Q131" s="520"/>
      <c r="S131" s="529"/>
      <c r="V131" s="529"/>
    </row>
    <row r="132" spans="4:22" s="517" customFormat="1" ht="14.5" x14ac:dyDescent="0.35">
      <c r="D132" s="527" t="s">
        <v>108</v>
      </c>
      <c r="E132" s="517" t="str">
        <f>'Balance Sheet'!$C$18</f>
        <v>Debtors arising out of reinsurance operations</v>
      </c>
      <c r="F132" s="517" t="str">
        <f>'Balance Sheet'!$I$37</f>
        <v>2020 UY</v>
      </c>
      <c r="G132" s="519">
        <f>INDEX('Balance Sheet'!$B$6:$L$30,MATCH('Indirect validations'!E132,'Balance Sheet'!$C$6:$C$30,0),1)</f>
        <v>8</v>
      </c>
      <c r="H132" s="519" t="str">
        <f>HLOOKUP(F132,'Balance Sheet'!$B$7:$L$8,2,FALSE)</f>
        <v>E</v>
      </c>
      <c r="I132" s="520">
        <f>INDEX('Balance Sheet'!$B$6:$L$30,MATCH('Indirect validations'!G132,'Balance Sheet'!$B$6:$B$30,0),MATCH('Indirect validations'!H132,'Balance Sheet'!$B$8:$L$8,0))</f>
        <v>0</v>
      </c>
      <c r="J132" s="520">
        <f>INDEX('Balance Sheet'!$B$68:$L$92,MATCH('Indirect validations'!G132,'Balance Sheet'!$B$68:$B$92,0),MATCH('Indirect validations'!H132,'Balance Sheet'!$B$70:$L$70,0))</f>
        <v>0</v>
      </c>
      <c r="K132" s="516"/>
      <c r="L132" s="516"/>
      <c r="M132" s="516"/>
      <c r="N132" s="516"/>
      <c r="O132" s="516"/>
      <c r="P132" s="520"/>
      <c r="Q132" s="520"/>
      <c r="S132" s="529"/>
      <c r="V132" s="529"/>
    </row>
    <row r="133" spans="4:22" s="517" customFormat="1" ht="14.5" x14ac:dyDescent="0.35">
      <c r="D133" s="527" t="s">
        <v>108</v>
      </c>
      <c r="E133" s="517" t="str">
        <f>'Balance Sheet'!$C$19</f>
        <v>Other debtors</v>
      </c>
      <c r="F133" s="517" t="str">
        <f>'Balance Sheet'!$I$37</f>
        <v>2020 UY</v>
      </c>
      <c r="G133" s="519">
        <f>INDEX('Balance Sheet'!$B$6:$L$30,MATCH('Indirect validations'!E133,'Balance Sheet'!$C$6:$C$30,0),1)</f>
        <v>9</v>
      </c>
      <c r="H133" s="519" t="str">
        <f>HLOOKUP(F133,'Balance Sheet'!$B$7:$L$8,2,FALSE)</f>
        <v>E</v>
      </c>
      <c r="I133" s="520">
        <f>INDEX('Balance Sheet'!$B$6:$L$30,MATCH('Indirect validations'!G133,'Balance Sheet'!$B$6:$B$30,0),MATCH('Indirect validations'!H133,'Balance Sheet'!$B$8:$L$8,0))</f>
        <v>0</v>
      </c>
      <c r="J133" s="520">
        <f>INDEX('Balance Sheet'!$B$68:$L$92,MATCH('Indirect validations'!G133,'Balance Sheet'!$B$68:$B$92,0),MATCH('Indirect validations'!H133,'Balance Sheet'!$B$70:$L$70,0))</f>
        <v>0</v>
      </c>
      <c r="N133" s="519"/>
      <c r="O133" s="519"/>
      <c r="P133" s="520"/>
      <c r="Q133" s="520"/>
      <c r="S133" s="529"/>
      <c r="V133" s="529"/>
    </row>
    <row r="134" spans="4:22" s="517" customFormat="1" ht="15" thickBot="1" x14ac:dyDescent="0.4">
      <c r="D134" s="530"/>
      <c r="E134" s="517" t="s">
        <v>8</v>
      </c>
      <c r="F134" s="517" t="str">
        <f>'Balance Sheet'!$I$37</f>
        <v>2020 UY</v>
      </c>
      <c r="G134" s="519"/>
      <c r="H134" s="519"/>
      <c r="I134" s="539">
        <f>SUM(I131:I133)</f>
        <v>0</v>
      </c>
      <c r="J134" s="539">
        <f>SUM(J131:J133)</f>
        <v>0</v>
      </c>
      <c r="K134" s="528" t="s">
        <v>2</v>
      </c>
      <c r="L134" s="516" t="str">
        <f>'Currency risk'!$C$77</f>
        <v>Debtors</v>
      </c>
      <c r="M134" s="516" t="str">
        <f>'Currency risk'!$L$73</f>
        <v>Total</v>
      </c>
      <c r="N134" s="516">
        <f>INDEX('Currency risk'!$B$72:$C$87,MATCH('Indirect validations'!L134,'Currency risk'!$C$72:$C$87,0),1)</f>
        <v>3</v>
      </c>
      <c r="O134" s="516" t="str">
        <f>HLOOKUP(M134,'Currency risk'!$B$73:$L$74,2,FALSE)</f>
        <v>AN</v>
      </c>
      <c r="P134" s="520">
        <f>INDEX('Currency risk'!$B$72:$L$87,MATCH('Indirect validations'!N134,'Currency risk'!$B$72:$B$87,0),MATCH('Indirect validations'!O134,'Currency risk'!$B$74:$L$74,0))</f>
        <v>0</v>
      </c>
      <c r="Q134" s="520">
        <f>INDEX('Currency risk'!$N$72:$X$87,MATCH('Indirect validations'!N134,'Currency risk'!$N$72:$N$87,0),MATCH('Indirect validations'!O134,'Currency risk'!$N$74:$X$74,0))</f>
        <v>0</v>
      </c>
      <c r="R134" s="517" t="str">
        <f t="shared" ref="R134" si="106">IF($T134="No",IF(I134=P134,"Pass","Fail"),IF(I134+P134=0,"Pass","Fail"))</f>
        <v>Pass</v>
      </c>
      <c r="S134" s="529" t="str">
        <f t="shared" ref="S134" si="107">IF($T134="No",IF(J134=Q134,"Pass","Fail"),IF(J134+Q134=0,"Pass","Fail"))</f>
        <v>Pass</v>
      </c>
      <c r="T134" s="517" t="s">
        <v>16</v>
      </c>
      <c r="U134" s="517">
        <f t="shared" ref="U134" si="108">IF(R134="Pass",0,1)</f>
        <v>0</v>
      </c>
      <c r="V134" s="529">
        <f t="shared" ref="V134" si="109">IF(S134="Pass",0,1)</f>
        <v>0</v>
      </c>
    </row>
    <row r="135" spans="4:22" s="517" customFormat="1" ht="14.5" thickTop="1" x14ac:dyDescent="0.3">
      <c r="D135" s="530"/>
      <c r="G135" s="519"/>
      <c r="H135" s="519"/>
      <c r="I135" s="520"/>
      <c r="J135" s="520"/>
      <c r="K135" s="516"/>
      <c r="L135" s="516"/>
      <c r="M135" s="516"/>
      <c r="N135" s="516"/>
      <c r="O135" s="516"/>
      <c r="P135" s="520"/>
      <c r="Q135" s="520"/>
      <c r="S135" s="529"/>
      <c r="V135" s="529"/>
    </row>
    <row r="136" spans="4:22" s="517" customFormat="1" ht="14.5" x14ac:dyDescent="0.35">
      <c r="D136" s="527" t="s">
        <v>108</v>
      </c>
      <c r="E136" s="517" t="str">
        <f>'Balance Sheet'!$C$17</f>
        <v>Debtors arising out of direct insurance operations</v>
      </c>
      <c r="F136" s="517" t="str">
        <f>'Balance Sheet'!$J$37</f>
        <v>2019 UY</v>
      </c>
      <c r="G136" s="519">
        <f>INDEX('Balance Sheet'!$B$6:$L$30,MATCH('Indirect validations'!E136,'Balance Sheet'!$C$6:$C$30,0),1)</f>
        <v>7</v>
      </c>
      <c r="H136" s="519" t="str">
        <f>HLOOKUP(F136,'Balance Sheet'!$B$7:$L$8,2,FALSE)</f>
        <v>F</v>
      </c>
      <c r="I136" s="520">
        <f>INDEX('Balance Sheet'!$B$6:$L$30,MATCH('Indirect validations'!G136,'Balance Sheet'!$B$6:$B$30,0),MATCH('Indirect validations'!H136,'Balance Sheet'!$B$8:$L$8,0))</f>
        <v>0</v>
      </c>
      <c r="J136" s="520">
        <f>INDEX('Balance Sheet'!$B$68:$L$92,MATCH('Indirect validations'!G136,'Balance Sheet'!$B$68:$B$92,0),MATCH('Indirect validations'!H136,'Balance Sheet'!$B$70:$L$70,0))</f>
        <v>0</v>
      </c>
      <c r="K136" s="516"/>
      <c r="L136" s="516"/>
      <c r="M136" s="516"/>
      <c r="N136" s="516"/>
      <c r="O136" s="516"/>
      <c r="P136" s="520"/>
      <c r="Q136" s="520"/>
      <c r="S136" s="529"/>
      <c r="V136" s="529"/>
    </row>
    <row r="137" spans="4:22" s="517" customFormat="1" ht="14.5" x14ac:dyDescent="0.35">
      <c r="D137" s="527" t="s">
        <v>108</v>
      </c>
      <c r="E137" s="517" t="str">
        <f>'Balance Sheet'!$C$18</f>
        <v>Debtors arising out of reinsurance operations</v>
      </c>
      <c r="F137" s="517" t="str">
        <f>'Balance Sheet'!$J$37</f>
        <v>2019 UY</v>
      </c>
      <c r="G137" s="519">
        <f>INDEX('Balance Sheet'!$B$6:$L$30,MATCH('Indirect validations'!E137,'Balance Sheet'!$C$6:$C$30,0),1)</f>
        <v>8</v>
      </c>
      <c r="H137" s="519" t="str">
        <f>HLOOKUP(F137,'Balance Sheet'!$B$7:$L$8,2,FALSE)</f>
        <v>F</v>
      </c>
      <c r="I137" s="520">
        <f>INDEX('Balance Sheet'!$B$6:$L$30,MATCH('Indirect validations'!G137,'Balance Sheet'!$B$6:$B$30,0),MATCH('Indirect validations'!H137,'Balance Sheet'!$B$8:$L$8,0))</f>
        <v>0</v>
      </c>
      <c r="J137" s="520">
        <f>INDEX('Balance Sheet'!$B$68:$L$92,MATCH('Indirect validations'!G137,'Balance Sheet'!$B$68:$B$92,0),MATCH('Indirect validations'!H137,'Balance Sheet'!$B$70:$L$70,0))</f>
        <v>0</v>
      </c>
      <c r="K137" s="516"/>
      <c r="L137" s="516"/>
      <c r="M137" s="516"/>
      <c r="N137" s="516"/>
      <c r="O137" s="516"/>
      <c r="P137" s="520"/>
      <c r="Q137" s="520"/>
      <c r="S137" s="529"/>
      <c r="V137" s="529"/>
    </row>
    <row r="138" spans="4:22" s="517" customFormat="1" ht="14.5" x14ac:dyDescent="0.35">
      <c r="D138" s="527" t="s">
        <v>108</v>
      </c>
      <c r="E138" s="517" t="str">
        <f>'Balance Sheet'!$C$19</f>
        <v>Other debtors</v>
      </c>
      <c r="F138" s="517" t="str">
        <f>'Balance Sheet'!$J$37</f>
        <v>2019 UY</v>
      </c>
      <c r="G138" s="519">
        <f>INDEX('Balance Sheet'!$B$6:$L$30,MATCH('Indirect validations'!E138,'Balance Sheet'!$C$6:$C$30,0),1)</f>
        <v>9</v>
      </c>
      <c r="H138" s="519" t="str">
        <f>HLOOKUP(F138,'Balance Sheet'!$B$7:$L$8,2,FALSE)</f>
        <v>F</v>
      </c>
      <c r="I138" s="520">
        <f>INDEX('Balance Sheet'!$B$6:$L$30,MATCH('Indirect validations'!G138,'Balance Sheet'!$B$6:$B$30,0),MATCH('Indirect validations'!H138,'Balance Sheet'!$B$8:$L$8,0))</f>
        <v>0</v>
      </c>
      <c r="J138" s="520">
        <f>INDEX('Balance Sheet'!$B$68:$L$92,MATCH('Indirect validations'!G138,'Balance Sheet'!$B$68:$B$92,0),MATCH('Indirect validations'!H138,'Balance Sheet'!$B$70:$L$70,0))</f>
        <v>0</v>
      </c>
      <c r="K138" s="516"/>
      <c r="L138" s="516"/>
      <c r="M138" s="516"/>
      <c r="N138" s="516"/>
      <c r="O138" s="516"/>
      <c r="P138" s="520"/>
      <c r="Q138" s="520"/>
      <c r="S138" s="529"/>
      <c r="V138" s="529"/>
    </row>
    <row r="139" spans="4:22" s="517" customFormat="1" ht="15" thickBot="1" x14ac:dyDescent="0.4">
      <c r="D139" s="530"/>
      <c r="E139" s="517" t="s">
        <v>8</v>
      </c>
      <c r="F139" s="517" t="str">
        <f>'Balance Sheet'!$J$37</f>
        <v>2019 UY</v>
      </c>
      <c r="G139" s="519"/>
      <c r="H139" s="519"/>
      <c r="I139" s="539">
        <f>SUM(I136:I138)</f>
        <v>0</v>
      </c>
      <c r="J139" s="539">
        <f>SUM(J136:J138)</f>
        <v>0</v>
      </c>
      <c r="K139" s="528" t="s">
        <v>2</v>
      </c>
      <c r="L139" s="516" t="str">
        <f>'Currency risk'!$C$94</f>
        <v>Debtors</v>
      </c>
      <c r="M139" s="516" t="str">
        <f>'Currency risk'!$L$90</f>
        <v>Total</v>
      </c>
      <c r="N139" s="516">
        <f>INDEX('Currency risk'!$B$89:$C$104,MATCH('Indirect validations'!L139,'Currency risk'!$C$89:$C$104,0),1)</f>
        <v>3</v>
      </c>
      <c r="O139" s="516" t="str">
        <f>HLOOKUP(M139,'Currency risk'!$B$90:$L$91,2,FALSE)</f>
        <v>AV</v>
      </c>
      <c r="P139" s="520">
        <f>INDEX('Currency risk'!$B$89:$L$104,MATCH('Indirect validations'!N139,'Currency risk'!$B$89:$B$104,0),MATCH('Indirect validations'!O139,'Currency risk'!$B$91:$L$91,0))</f>
        <v>0</v>
      </c>
      <c r="Q139" s="520">
        <f>INDEX('Currency risk'!$N$89:$X$104,MATCH('Indirect validations'!N139,'Currency risk'!$N$89:$N$104,0),MATCH('Indirect validations'!O139,'Currency risk'!$N$91:$X$91,0))</f>
        <v>0</v>
      </c>
      <c r="R139" s="517" t="str">
        <f t="shared" ref="R139" si="110">IF($T139="No",IF(I139=P139,"Pass","Fail"),IF(I139+P139=0,"Pass","Fail"))</f>
        <v>Pass</v>
      </c>
      <c r="S139" s="529" t="str">
        <f t="shared" ref="S139" si="111">IF($T139="No",IF(J139=Q139,"Pass","Fail"),IF(J139+Q139=0,"Pass","Fail"))</f>
        <v>Pass</v>
      </c>
      <c r="T139" s="517" t="s">
        <v>16</v>
      </c>
      <c r="U139" s="517">
        <f t="shared" ref="U139" si="112">IF(R139="Pass",0,1)</f>
        <v>0</v>
      </c>
      <c r="V139" s="529">
        <f t="shared" ref="V139" si="113">IF(S139="Pass",0,1)</f>
        <v>0</v>
      </c>
    </row>
    <row r="140" spans="4:22" s="517" customFormat="1" ht="14.5" thickTop="1" x14ac:dyDescent="0.3">
      <c r="D140" s="530"/>
      <c r="G140" s="519"/>
      <c r="H140" s="519"/>
      <c r="I140" s="520"/>
      <c r="J140" s="520"/>
      <c r="K140" s="516"/>
      <c r="L140" s="516"/>
      <c r="M140" s="516"/>
      <c r="N140" s="516"/>
      <c r="O140" s="516"/>
      <c r="P140" s="520"/>
      <c r="Q140" s="520"/>
      <c r="S140" s="529"/>
      <c r="V140" s="529"/>
    </row>
    <row r="141" spans="4:22" s="517" customFormat="1" ht="14.5" x14ac:dyDescent="0.35">
      <c r="D141" s="527" t="s">
        <v>108</v>
      </c>
      <c r="E141" s="517" t="str">
        <f>'Balance Sheet'!$C$17</f>
        <v>Debtors arising out of direct insurance operations</v>
      </c>
      <c r="F141" s="517" t="str">
        <f>'Balance Sheet'!$K$37</f>
        <v>2018 UY</v>
      </c>
      <c r="G141" s="519">
        <f>INDEX('Balance Sheet'!$B$6:$L$30,MATCH('Indirect validations'!E141,'Balance Sheet'!$C$6:$C$30,0),1)</f>
        <v>7</v>
      </c>
      <c r="H141" s="519" t="str">
        <f>HLOOKUP(F141,'Balance Sheet'!$B$7:$L$8,2,FALSE)</f>
        <v>G</v>
      </c>
      <c r="I141" s="520">
        <f>INDEX('Balance Sheet'!$B$6:$L$30,MATCH('Indirect validations'!G141,'Balance Sheet'!$B$6:$B$30,0),MATCH('Indirect validations'!H141,'Balance Sheet'!$B$8:$L$8,0))</f>
        <v>0</v>
      </c>
      <c r="J141" s="520">
        <f>INDEX('Balance Sheet'!$B$68:$L$92,MATCH('Indirect validations'!G141,'Balance Sheet'!$B$68:$B$92,0),MATCH('Indirect validations'!H141,'Balance Sheet'!$B$70:$L$70,0))</f>
        <v>0</v>
      </c>
      <c r="K141" s="516"/>
      <c r="L141" s="516"/>
      <c r="M141" s="516"/>
      <c r="N141" s="516"/>
      <c r="O141" s="516"/>
      <c r="P141" s="520"/>
      <c r="Q141" s="520"/>
      <c r="S141" s="529"/>
      <c r="V141" s="529"/>
    </row>
    <row r="142" spans="4:22" s="517" customFormat="1" ht="14.5" x14ac:dyDescent="0.35">
      <c r="D142" s="527" t="s">
        <v>108</v>
      </c>
      <c r="E142" s="517" t="str">
        <f>'Balance Sheet'!$C$18</f>
        <v>Debtors arising out of reinsurance operations</v>
      </c>
      <c r="F142" s="517" t="str">
        <f>'Balance Sheet'!$K$37</f>
        <v>2018 UY</v>
      </c>
      <c r="G142" s="519">
        <f>INDEX('Balance Sheet'!$B$6:$L$30,MATCH('Indirect validations'!E142,'Balance Sheet'!$C$6:$C$30,0),1)</f>
        <v>8</v>
      </c>
      <c r="H142" s="519" t="str">
        <f>HLOOKUP(F142,'Balance Sheet'!$B$7:$L$8,2,FALSE)</f>
        <v>G</v>
      </c>
      <c r="I142" s="520">
        <f>INDEX('Balance Sheet'!$B$6:$L$30,MATCH('Indirect validations'!G142,'Balance Sheet'!$B$6:$B$30,0),MATCH('Indirect validations'!H142,'Balance Sheet'!$B$8:$L$8,0))</f>
        <v>0</v>
      </c>
      <c r="J142" s="520">
        <f>INDEX('Balance Sheet'!$B$68:$L$92,MATCH('Indirect validations'!G142,'Balance Sheet'!$B$68:$B$92,0),MATCH('Indirect validations'!H142,'Balance Sheet'!$B$70:$L$70,0))</f>
        <v>0</v>
      </c>
      <c r="K142" s="516"/>
      <c r="L142" s="516"/>
      <c r="M142" s="516"/>
      <c r="N142" s="516"/>
      <c r="O142" s="516"/>
      <c r="P142" s="520"/>
      <c r="Q142" s="520"/>
      <c r="S142" s="529"/>
      <c r="V142" s="529"/>
    </row>
    <row r="143" spans="4:22" s="517" customFormat="1" ht="14.5" x14ac:dyDescent="0.35">
      <c r="D143" s="527" t="s">
        <v>108</v>
      </c>
      <c r="E143" s="517" t="str">
        <f>'Balance Sheet'!$C$19</f>
        <v>Other debtors</v>
      </c>
      <c r="F143" s="517" t="str">
        <f>'Balance Sheet'!$K$37</f>
        <v>2018 UY</v>
      </c>
      <c r="G143" s="519">
        <f>INDEX('Balance Sheet'!$B$6:$L$30,MATCH('Indirect validations'!E143,'Balance Sheet'!$C$6:$C$30,0),1)</f>
        <v>9</v>
      </c>
      <c r="H143" s="519" t="str">
        <f>HLOOKUP(F143,'Balance Sheet'!$B$7:$L$8,2,FALSE)</f>
        <v>G</v>
      </c>
      <c r="I143" s="520">
        <f>INDEX('Balance Sheet'!$B$6:$L$30,MATCH('Indirect validations'!G143,'Balance Sheet'!$B$6:$B$30,0),MATCH('Indirect validations'!H143,'Balance Sheet'!$B$8:$L$8,0))</f>
        <v>0</v>
      </c>
      <c r="J143" s="520">
        <f>INDEX('Balance Sheet'!$B$68:$L$92,MATCH('Indirect validations'!G143,'Balance Sheet'!$B$68:$B$92,0),MATCH('Indirect validations'!H143,'Balance Sheet'!$B$70:$L$70,0))</f>
        <v>0</v>
      </c>
      <c r="K143" s="516"/>
      <c r="L143" s="516"/>
      <c r="M143" s="516"/>
      <c r="N143" s="516"/>
      <c r="O143" s="516"/>
      <c r="P143" s="520"/>
      <c r="Q143" s="520"/>
      <c r="S143" s="529"/>
      <c r="V143" s="529"/>
    </row>
    <row r="144" spans="4:22" s="517" customFormat="1" ht="15" thickBot="1" x14ac:dyDescent="0.4">
      <c r="D144" s="530"/>
      <c r="E144" s="517" t="s">
        <v>8</v>
      </c>
      <c r="F144" s="517" t="str">
        <f>'Balance Sheet'!$K$37</f>
        <v>2018 UY</v>
      </c>
      <c r="G144" s="519"/>
      <c r="H144" s="519"/>
      <c r="I144" s="539">
        <f>SUM(I141:I143)</f>
        <v>0</v>
      </c>
      <c r="J144" s="539">
        <f>SUM(J141:J143)</f>
        <v>0</v>
      </c>
      <c r="K144" s="528" t="s">
        <v>2</v>
      </c>
      <c r="L144" s="516" t="str">
        <f>'Currency risk'!$C$111</f>
        <v>Debtors</v>
      </c>
      <c r="M144" s="516" t="str">
        <f>'Currency risk'!$L$107</f>
        <v>Total</v>
      </c>
      <c r="N144" s="516">
        <f>INDEX('Currency risk'!$B$106:$C$121,MATCH('Indirect validations'!L144,'Currency risk'!$C$106:$C$121,0),1)</f>
        <v>3</v>
      </c>
      <c r="O144" s="516" t="str">
        <f>HLOOKUP(M144,'Currency risk'!$B$107:$L$108,2,FALSE)</f>
        <v>BD</v>
      </c>
      <c r="P144" s="520">
        <f>INDEX('Currency risk'!$B$106:$L$121,MATCH('Indirect validations'!N144,'Currency risk'!$B$106:$B$121,0),MATCH('Indirect validations'!O144,'Currency risk'!$B$108:$L$108,0))</f>
        <v>0</v>
      </c>
      <c r="Q144" s="520">
        <f>INDEX('Currency risk'!$N$106:$X$121,MATCH('Indirect validations'!N144,'Currency risk'!$N$106:$N$121,0),MATCH('Indirect validations'!O144,'Currency risk'!$N$108:$X$108,0))</f>
        <v>0</v>
      </c>
      <c r="R144" s="517" t="str">
        <f t="shared" ref="R144" si="114">IF($T144="No",IF(I144=P144,"Pass","Fail"),IF(I144+P144=0,"Pass","Fail"))</f>
        <v>Pass</v>
      </c>
      <c r="S144" s="529" t="str">
        <f t="shared" ref="S144" si="115">IF($T144="No",IF(J144=Q144,"Pass","Fail"),IF(J144+Q144=0,"Pass","Fail"))</f>
        <v>Pass</v>
      </c>
      <c r="T144" s="517" t="s">
        <v>16</v>
      </c>
      <c r="U144" s="517">
        <f t="shared" ref="U144" si="116">IF(R144="Pass",0,1)</f>
        <v>0</v>
      </c>
      <c r="V144" s="529">
        <f t="shared" ref="V144" si="117">IF(S144="Pass",0,1)</f>
        <v>0</v>
      </c>
    </row>
    <row r="145" spans="4:22" s="517" customFormat="1" ht="14.5" thickTop="1" x14ac:dyDescent="0.3">
      <c r="D145" s="530"/>
      <c r="G145" s="519"/>
      <c r="H145" s="519"/>
      <c r="I145" s="520"/>
      <c r="J145" s="520"/>
      <c r="K145" s="516"/>
      <c r="L145" s="516"/>
      <c r="M145" s="516"/>
      <c r="N145" s="516"/>
      <c r="O145" s="516"/>
      <c r="P145" s="520"/>
      <c r="Q145" s="520"/>
      <c r="S145" s="529"/>
      <c r="V145" s="529"/>
    </row>
    <row r="146" spans="4:22" s="517" customFormat="1" ht="14.5" x14ac:dyDescent="0.35">
      <c r="D146" s="527" t="s">
        <v>108</v>
      </c>
      <c r="E146" s="517" t="str">
        <f>'Balance Sheet'!$C$17</f>
        <v>Debtors arising out of direct insurance operations</v>
      </c>
      <c r="F146" s="517" t="str">
        <f>'Balance Sheet'!$L$37</f>
        <v>Total</v>
      </c>
      <c r="G146" s="519">
        <f>INDEX('Balance Sheet'!$B$6:$L$30,MATCH('Indirect validations'!E146,'Balance Sheet'!$C$6:$C$30,0),1)</f>
        <v>7</v>
      </c>
      <c r="H146" s="519" t="str">
        <f>HLOOKUP(F146,'Balance Sheet'!$B$7:$L$8,2,FALSE)</f>
        <v>H</v>
      </c>
      <c r="I146" s="520">
        <f>INDEX('Balance Sheet'!$B$6:$L$30,MATCH('Indirect validations'!G146,'Balance Sheet'!$B$6:$B$30,0),MATCH('Indirect validations'!H146,'Balance Sheet'!$B$8:$L$8,0))</f>
        <v>0</v>
      </c>
      <c r="J146" s="520">
        <f>INDEX('Balance Sheet'!$B$68:$L$92,MATCH('Indirect validations'!G146,'Balance Sheet'!$B$68:$B$92,0),MATCH('Indirect validations'!H146,'Balance Sheet'!$B$70:$L$70,0))</f>
        <v>0</v>
      </c>
      <c r="K146" s="516"/>
      <c r="L146" s="516"/>
      <c r="M146" s="516"/>
      <c r="N146" s="516"/>
      <c r="O146" s="516"/>
      <c r="P146" s="520"/>
      <c r="Q146" s="520"/>
      <c r="S146" s="529"/>
      <c r="V146" s="529"/>
    </row>
    <row r="147" spans="4:22" s="517" customFormat="1" ht="14.5" x14ac:dyDescent="0.35">
      <c r="D147" s="527" t="s">
        <v>108</v>
      </c>
      <c r="E147" s="517" t="str">
        <f>'Balance Sheet'!$C$18</f>
        <v>Debtors arising out of reinsurance operations</v>
      </c>
      <c r="F147" s="517" t="str">
        <f>'Balance Sheet'!$L$37</f>
        <v>Total</v>
      </c>
      <c r="G147" s="519">
        <f>INDEX('Balance Sheet'!$B$6:$L$30,MATCH('Indirect validations'!E147,'Balance Sheet'!$C$6:$C$30,0),1)</f>
        <v>8</v>
      </c>
      <c r="H147" s="519" t="str">
        <f>HLOOKUP(F147,'Balance Sheet'!$B$7:$L$8,2,FALSE)</f>
        <v>H</v>
      </c>
      <c r="I147" s="520">
        <f>INDEX('Balance Sheet'!$B$6:$L$30,MATCH('Indirect validations'!G147,'Balance Sheet'!$B$6:$B$30,0),MATCH('Indirect validations'!H147,'Balance Sheet'!$B$8:$L$8,0))</f>
        <v>0</v>
      </c>
      <c r="J147" s="520">
        <f>INDEX('Balance Sheet'!$B$68:$L$92,MATCH('Indirect validations'!G147,'Balance Sheet'!$B$68:$B$92,0),MATCH('Indirect validations'!H147,'Balance Sheet'!$B$70:$L$70,0))</f>
        <v>0</v>
      </c>
      <c r="K147" s="516"/>
      <c r="L147" s="516"/>
      <c r="M147" s="516"/>
      <c r="N147" s="516"/>
      <c r="O147" s="516"/>
      <c r="P147" s="520"/>
      <c r="Q147" s="520"/>
      <c r="S147" s="529"/>
      <c r="V147" s="529"/>
    </row>
    <row r="148" spans="4:22" s="517" customFormat="1" ht="14.5" x14ac:dyDescent="0.35">
      <c r="D148" s="527" t="s">
        <v>108</v>
      </c>
      <c r="E148" s="517" t="str">
        <f>'Balance Sheet'!$C$19</f>
        <v>Other debtors</v>
      </c>
      <c r="F148" s="517" t="str">
        <f>'Balance Sheet'!$L$37</f>
        <v>Total</v>
      </c>
      <c r="G148" s="519">
        <f>INDEX('Balance Sheet'!$B$6:$L$30,MATCH('Indirect validations'!E148,'Balance Sheet'!$C$6:$C$30,0),1)</f>
        <v>9</v>
      </c>
      <c r="H148" s="519" t="str">
        <f>HLOOKUP(F148,'Balance Sheet'!$B$7:$L$8,2,FALSE)</f>
        <v>H</v>
      </c>
      <c r="I148" s="520">
        <f>INDEX('Balance Sheet'!$B$6:$L$30,MATCH('Indirect validations'!G148,'Balance Sheet'!$B$6:$B$30,0),MATCH('Indirect validations'!H148,'Balance Sheet'!$B$8:$L$8,0))</f>
        <v>0</v>
      </c>
      <c r="J148" s="520">
        <f>INDEX('Balance Sheet'!$B$68:$L$92,MATCH('Indirect validations'!G148,'Balance Sheet'!$B$68:$B$92,0),MATCH('Indirect validations'!H148,'Balance Sheet'!$B$70:$L$70,0))</f>
        <v>0</v>
      </c>
      <c r="K148" s="516"/>
      <c r="L148" s="516"/>
      <c r="M148" s="516"/>
      <c r="N148" s="516"/>
      <c r="O148" s="516"/>
      <c r="P148" s="520"/>
      <c r="Q148" s="520"/>
      <c r="S148" s="529"/>
      <c r="V148" s="529"/>
    </row>
    <row r="149" spans="4:22" s="517" customFormat="1" ht="15" thickBot="1" x14ac:dyDescent="0.4">
      <c r="D149" s="530"/>
      <c r="E149" s="517" t="s">
        <v>8</v>
      </c>
      <c r="F149" s="517" t="str">
        <f>'Balance Sheet'!$L$37</f>
        <v>Total</v>
      </c>
      <c r="G149" s="519"/>
      <c r="H149" s="519"/>
      <c r="I149" s="539">
        <f>SUM(I146:I148)</f>
        <v>0</v>
      </c>
      <c r="J149" s="539">
        <f>SUM(J146:J148)</f>
        <v>0</v>
      </c>
      <c r="K149" s="528" t="s">
        <v>2</v>
      </c>
      <c r="L149" s="516" t="str">
        <f>'Currency risk'!$C$128</f>
        <v>Debtors</v>
      </c>
      <c r="M149" s="516" t="str">
        <f>'Currency risk'!$L$124</f>
        <v>Total</v>
      </c>
      <c r="N149" s="516">
        <f>INDEX('Currency risk'!$B$123:$C$138,MATCH('Indirect validations'!L149,'Currency risk'!$C$123:$C$138,0),1)</f>
        <v>3</v>
      </c>
      <c r="O149" s="516" t="str">
        <f>HLOOKUP(M149,'Currency risk'!$B$124:$L$125,2,FALSE)</f>
        <v>BL</v>
      </c>
      <c r="P149" s="520">
        <f>INDEX('Currency risk'!$B$123:$L$138,MATCH('Indirect validations'!N149,'Currency risk'!$B$123:$B$138,0),MATCH('Indirect validations'!O149,'Currency risk'!$B$125:$L$125,0))</f>
        <v>0</v>
      </c>
      <c r="Q149" s="520">
        <f>INDEX('Currency risk'!$N$123:$X$138,MATCH('Indirect validations'!N149,'Currency risk'!$N$123:$N$138,0),MATCH('Indirect validations'!O149,'Currency risk'!$N$125:$X$125,0))</f>
        <v>0</v>
      </c>
      <c r="R149" s="517" t="str">
        <f t="shared" ref="R149" si="118">IF($T149="No",IF(I149=P149,"Pass","Fail"),IF(I149+P149=0,"Pass","Fail"))</f>
        <v>Pass</v>
      </c>
      <c r="S149" s="529" t="str">
        <f t="shared" ref="S149" si="119">IF($T149="No",IF(J149=Q149,"Pass","Fail"),IF(J149+Q149=0,"Pass","Fail"))</f>
        <v>Pass</v>
      </c>
      <c r="T149" s="517" t="s">
        <v>16</v>
      </c>
      <c r="U149" s="517">
        <f t="shared" ref="U149" si="120">IF(R149="Pass",0,1)</f>
        <v>0</v>
      </c>
      <c r="V149" s="529">
        <f t="shared" ref="V149" si="121">IF(S149="Pass",0,1)</f>
        <v>0</v>
      </c>
    </row>
    <row r="150" spans="4:22" s="517" customFormat="1" ht="13" thickTop="1" x14ac:dyDescent="0.25">
      <c r="D150" s="530"/>
      <c r="G150" s="519"/>
      <c r="H150" s="519"/>
      <c r="I150" s="520"/>
      <c r="J150" s="520"/>
      <c r="N150" s="519"/>
      <c r="O150" s="519"/>
      <c r="P150" s="520"/>
      <c r="Q150" s="520"/>
      <c r="S150" s="529"/>
      <c r="V150" s="529"/>
    </row>
    <row r="151" spans="4:22" s="517" customFormat="1" ht="14.5" x14ac:dyDescent="0.35">
      <c r="D151" s="527" t="s">
        <v>108</v>
      </c>
      <c r="E151" s="517" t="str">
        <f>'Balance Sheet'!$C$83</f>
        <v>Tangible assets</v>
      </c>
      <c r="F151" s="517" t="str">
        <f>'Balance Sheet'!$E$37</f>
        <v>2024 UY</v>
      </c>
      <c r="G151" s="519">
        <f>INDEX('Balance Sheet'!$B$6:$L$30,MATCH('Indirect validations'!E151,'Balance Sheet'!$C$6:$C$30,0),1)</f>
        <v>10</v>
      </c>
      <c r="H151" s="519" t="str">
        <f>HLOOKUP(F151,'Balance Sheet'!$B$7:$L$8,2,FALSE)</f>
        <v>A</v>
      </c>
      <c r="I151" s="520">
        <f>INDEX('Balance Sheet'!$B$6:$L$30,MATCH('Indirect validations'!G151,'Balance Sheet'!$B$6:$B$30,0),MATCH('Indirect validations'!H151,'Balance Sheet'!$B$8:$L$8,0))</f>
        <v>0</v>
      </c>
      <c r="J151" s="520">
        <f>INDEX('Balance Sheet'!$B$68:$L$92,MATCH('Indirect validations'!G151,'Balance Sheet'!$B$68:$B$92,0),MATCH('Indirect validations'!H151,'Balance Sheet'!$B$70:$L$70,0))</f>
        <v>0</v>
      </c>
      <c r="K151" s="516"/>
      <c r="L151" s="516"/>
      <c r="M151" s="516"/>
      <c r="N151" s="516"/>
      <c r="O151" s="516"/>
      <c r="P151" s="520"/>
      <c r="Q151" s="520"/>
      <c r="S151" s="529"/>
      <c r="V151" s="529"/>
    </row>
    <row r="152" spans="4:22" s="517" customFormat="1" ht="14.5" x14ac:dyDescent="0.35">
      <c r="D152" s="527" t="s">
        <v>108</v>
      </c>
      <c r="E152" s="517" t="str">
        <f>'Balance Sheet'!$C$84</f>
        <v>Cash at bank and in hand</v>
      </c>
      <c r="F152" s="517" t="str">
        <f>'Balance Sheet'!$E$37</f>
        <v>2024 UY</v>
      </c>
      <c r="G152" s="519">
        <f>INDEX('Balance Sheet'!$B$6:$L$30,MATCH('Indirect validations'!E152,'Balance Sheet'!$C$6:$C$30,0),1)</f>
        <v>11</v>
      </c>
      <c r="H152" s="519" t="str">
        <f>HLOOKUP(F152,'Balance Sheet'!$B$7:$L$8,2,FALSE)</f>
        <v>A</v>
      </c>
      <c r="I152" s="520">
        <f>INDEX('Balance Sheet'!$B$6:$L$30,MATCH('Indirect validations'!G152,'Balance Sheet'!$B$6:$B$30,0),MATCH('Indirect validations'!H152,'Balance Sheet'!$B$8:$L$8,0))</f>
        <v>0</v>
      </c>
      <c r="J152" s="520">
        <f>INDEX('Balance Sheet'!$B$68:$L$92,MATCH('Indirect validations'!G152,'Balance Sheet'!$B$68:$B$92,0),MATCH('Indirect validations'!H152,'Balance Sheet'!$B$70:$L$70,0))</f>
        <v>0</v>
      </c>
      <c r="N152" s="519"/>
      <c r="O152" s="519"/>
      <c r="P152" s="520"/>
      <c r="Q152" s="520"/>
      <c r="S152" s="529"/>
      <c r="V152" s="529"/>
    </row>
    <row r="153" spans="4:22" s="517" customFormat="1" ht="14.5" x14ac:dyDescent="0.35">
      <c r="D153" s="527" t="s">
        <v>108</v>
      </c>
      <c r="E153" s="517" t="str">
        <f>'Balance Sheet'!$C$85</f>
        <v>Other</v>
      </c>
      <c r="F153" s="517" t="str">
        <f>'Balance Sheet'!$E$37</f>
        <v>2024 UY</v>
      </c>
      <c r="G153" s="519">
        <f>INDEX('Balance Sheet'!$B$6:$L$30,MATCH('Indirect validations'!E153,'Balance Sheet'!$C$6:$C$30,0),1)</f>
        <v>12</v>
      </c>
      <c r="H153" s="519" t="str">
        <f>HLOOKUP(F153,'Balance Sheet'!$B$7:$L$8,2,FALSE)</f>
        <v>A</v>
      </c>
      <c r="I153" s="520">
        <f>INDEX('Balance Sheet'!$B$6:$L$30,MATCH('Indirect validations'!G153,'Balance Sheet'!$B$6:$B$30,0),MATCH('Indirect validations'!H153,'Balance Sheet'!$B$8:$L$8,0))</f>
        <v>0</v>
      </c>
      <c r="J153" s="520">
        <f>INDEX('Balance Sheet'!$B$68:$L$92,MATCH('Indirect validations'!G153,'Balance Sheet'!$B$68:$B$92,0),MATCH('Indirect validations'!H153,'Balance Sheet'!$B$70:$L$70,0))</f>
        <v>0</v>
      </c>
      <c r="N153" s="519"/>
      <c r="O153" s="519"/>
      <c r="P153" s="520"/>
      <c r="Q153" s="520"/>
      <c r="S153" s="529"/>
      <c r="V153" s="529"/>
    </row>
    <row r="154" spans="4:22" s="517" customFormat="1" ht="15" thickBot="1" x14ac:dyDescent="0.4">
      <c r="D154" s="530"/>
      <c r="E154" s="517" t="s">
        <v>114</v>
      </c>
      <c r="F154" s="517" t="str">
        <f>'Balance Sheet'!$E$37</f>
        <v>2024 UY</v>
      </c>
      <c r="G154" s="519"/>
      <c r="H154" s="519"/>
      <c r="I154" s="539">
        <f>SUM(I151:I153)</f>
        <v>0</v>
      </c>
      <c r="J154" s="539">
        <f>SUM(J151:J153)</f>
        <v>0</v>
      </c>
      <c r="K154" s="528" t="s">
        <v>2</v>
      </c>
      <c r="L154" s="516" t="str">
        <f>'Currency risk'!$C$10</f>
        <v>Other assets</v>
      </c>
      <c r="M154" s="516" t="str">
        <f>'Currency risk'!$L$5</f>
        <v>Total</v>
      </c>
      <c r="N154" s="516">
        <f>INDEX('Currency risk'!$B$4:$C$19,MATCH('Indirect validations'!L154,'Currency risk'!$C$4:$C$19,0),1)</f>
        <v>4</v>
      </c>
      <c r="O154" s="516" t="str">
        <f>HLOOKUP(M154,'Currency risk'!$B$5:$L$6,2,FALSE)</f>
        <v>H</v>
      </c>
      <c r="P154" s="520">
        <f>INDEX('Currency risk'!$B$4:$L$19,MATCH('Indirect validations'!N154,'Currency risk'!$B$4:$B$19,0),MATCH('Indirect validations'!O154,'Currency risk'!$B$6:$L$6,0))</f>
        <v>0</v>
      </c>
      <c r="Q154" s="520">
        <f>INDEX('Currency risk'!$N$4:$X$19,MATCH('Indirect validations'!N154,'Currency risk'!$N$4:$N$19,0),MATCH('Indirect validations'!O154,'Currency risk'!$N$6:$X$6,0))</f>
        <v>0</v>
      </c>
      <c r="R154" s="517" t="str">
        <f t="shared" ref="R154" si="122">IF($T154="No",IF(I154=P154,"Pass","Fail"),IF(I154+P154=0,"Pass","Fail"))</f>
        <v>Pass</v>
      </c>
      <c r="S154" s="529" t="str">
        <f t="shared" ref="S154" si="123">IF($T154="No",IF(J154=Q154,"Pass","Fail"),IF(J154+Q154=0,"Pass","Fail"))</f>
        <v>Pass</v>
      </c>
      <c r="T154" s="517" t="s">
        <v>16</v>
      </c>
      <c r="U154" s="517">
        <f t="shared" ref="U154" si="124">IF(R154="Pass",0,1)</f>
        <v>0</v>
      </c>
      <c r="V154" s="529">
        <f t="shared" ref="V154" si="125">IF(S154="Pass",0,1)</f>
        <v>0</v>
      </c>
    </row>
    <row r="155" spans="4:22" s="517" customFormat="1" ht="13" thickTop="1" x14ac:dyDescent="0.25">
      <c r="D155" s="530"/>
      <c r="G155" s="519"/>
      <c r="H155" s="519"/>
      <c r="I155" s="520"/>
      <c r="J155" s="520"/>
      <c r="N155" s="519"/>
      <c r="O155" s="519"/>
      <c r="P155" s="520"/>
      <c r="Q155" s="520"/>
      <c r="S155" s="529"/>
      <c r="V155" s="529"/>
    </row>
    <row r="156" spans="4:22" s="517" customFormat="1" ht="14.5" x14ac:dyDescent="0.35">
      <c r="D156" s="527" t="s">
        <v>108</v>
      </c>
      <c r="E156" s="517" t="str">
        <f>'Balance Sheet'!$C$83</f>
        <v>Tangible assets</v>
      </c>
      <c r="F156" s="517" t="str">
        <f>'Balance Sheet'!$F$37</f>
        <v>2023 UY</v>
      </c>
      <c r="G156" s="519">
        <f>INDEX('Balance Sheet'!$B$6:$L$30,MATCH('Indirect validations'!E156,'Balance Sheet'!$C$6:$C$30,0),1)</f>
        <v>10</v>
      </c>
      <c r="H156" s="519" t="str">
        <f>HLOOKUP(F156,'Balance Sheet'!$B$7:$L$8,2,FALSE)</f>
        <v>B</v>
      </c>
      <c r="I156" s="520">
        <f>INDEX('Balance Sheet'!$B$6:$L$30,MATCH('Indirect validations'!G156,'Balance Sheet'!$B$6:$B$30,0),MATCH('Indirect validations'!H156,'Balance Sheet'!$B$8:$L$8,0))</f>
        <v>0</v>
      </c>
      <c r="J156" s="520">
        <f>INDEX('Balance Sheet'!$B$68:$L$92,MATCH('Indirect validations'!G156,'Balance Sheet'!$B$68:$B$92,0),MATCH('Indirect validations'!H156,'Balance Sheet'!$B$70:$L$70,0))</f>
        <v>0</v>
      </c>
      <c r="N156" s="519"/>
      <c r="O156" s="519"/>
      <c r="P156" s="520"/>
      <c r="Q156" s="520"/>
      <c r="S156" s="529"/>
      <c r="V156" s="529"/>
    </row>
    <row r="157" spans="4:22" s="517" customFormat="1" ht="14.5" x14ac:dyDescent="0.35">
      <c r="D157" s="527" t="s">
        <v>108</v>
      </c>
      <c r="E157" s="517" t="str">
        <f>'Balance Sheet'!$C$84</f>
        <v>Cash at bank and in hand</v>
      </c>
      <c r="F157" s="517" t="str">
        <f>'Balance Sheet'!$F$37</f>
        <v>2023 UY</v>
      </c>
      <c r="G157" s="519">
        <f>INDEX('Balance Sheet'!$B$6:$L$30,MATCH('Indirect validations'!E157,'Balance Sheet'!$C$6:$C$30,0),1)</f>
        <v>11</v>
      </c>
      <c r="H157" s="519" t="str">
        <f>HLOOKUP(F157,'Balance Sheet'!$B$7:$L$8,2,FALSE)</f>
        <v>B</v>
      </c>
      <c r="I157" s="520">
        <f>INDEX('Balance Sheet'!$B$6:$L$30,MATCH('Indirect validations'!G157,'Balance Sheet'!$B$6:$B$30,0),MATCH('Indirect validations'!H157,'Balance Sheet'!$B$8:$L$8,0))</f>
        <v>0</v>
      </c>
      <c r="J157" s="520">
        <f>INDEX('Balance Sheet'!$B$68:$L$92,MATCH('Indirect validations'!G157,'Balance Sheet'!$B$68:$B$92,0),MATCH('Indirect validations'!H157,'Balance Sheet'!$B$70:$L$70,0))</f>
        <v>0</v>
      </c>
      <c r="N157" s="519"/>
      <c r="O157" s="519"/>
      <c r="P157" s="520"/>
      <c r="Q157" s="520"/>
      <c r="S157" s="529"/>
      <c r="V157" s="529"/>
    </row>
    <row r="158" spans="4:22" s="517" customFormat="1" ht="14.5" x14ac:dyDescent="0.35">
      <c r="D158" s="527" t="s">
        <v>108</v>
      </c>
      <c r="E158" s="517" t="str">
        <f>'Balance Sheet'!$C$85</f>
        <v>Other</v>
      </c>
      <c r="F158" s="517" t="str">
        <f>'Balance Sheet'!$F$37</f>
        <v>2023 UY</v>
      </c>
      <c r="G158" s="519">
        <f>INDEX('Balance Sheet'!$B$6:$L$30,MATCH('Indirect validations'!E158,'Balance Sheet'!$C$6:$C$30,0),1)</f>
        <v>12</v>
      </c>
      <c r="H158" s="519" t="str">
        <f>HLOOKUP(F158,'Balance Sheet'!$B$7:$L$8,2,FALSE)</f>
        <v>B</v>
      </c>
      <c r="I158" s="520">
        <f>INDEX('Balance Sheet'!$B$6:$L$30,MATCH('Indirect validations'!G158,'Balance Sheet'!$B$6:$B$30,0),MATCH('Indirect validations'!H158,'Balance Sheet'!$B$8:$L$8,0))</f>
        <v>0</v>
      </c>
      <c r="J158" s="520">
        <f>INDEX('Balance Sheet'!$B$68:$L$92,MATCH('Indirect validations'!G158,'Balance Sheet'!$B$68:$B$92,0),MATCH('Indirect validations'!H158,'Balance Sheet'!$B$70:$L$70,0))</f>
        <v>0</v>
      </c>
      <c r="N158" s="519"/>
      <c r="O158" s="519"/>
      <c r="P158" s="520"/>
      <c r="Q158" s="520"/>
      <c r="S158" s="529"/>
      <c r="V158" s="529"/>
    </row>
    <row r="159" spans="4:22" s="517" customFormat="1" ht="15" thickBot="1" x14ac:dyDescent="0.4">
      <c r="D159" s="530"/>
      <c r="E159" s="517" t="s">
        <v>114</v>
      </c>
      <c r="F159" s="517" t="str">
        <f>'Balance Sheet'!$F$37</f>
        <v>2023 UY</v>
      </c>
      <c r="G159" s="519"/>
      <c r="H159" s="519"/>
      <c r="I159" s="539">
        <f>SUM(I156:I158)</f>
        <v>0</v>
      </c>
      <c r="J159" s="539">
        <f>SUM(J156:J158)</f>
        <v>0</v>
      </c>
      <c r="K159" s="528" t="s">
        <v>2</v>
      </c>
      <c r="L159" s="516" t="str">
        <f>'Currency risk'!$C$27</f>
        <v>Other assets</v>
      </c>
      <c r="M159" s="516" t="str">
        <f>'Currency risk'!$L$22</f>
        <v>Total</v>
      </c>
      <c r="N159" s="516">
        <f>INDEX('Currency risk'!$B$21:$C$36,MATCH('Indirect validations'!L159,'Currency risk'!$C$21:$C$36,0),1)</f>
        <v>4</v>
      </c>
      <c r="O159" s="516" t="str">
        <f>HLOOKUP(M159,'Currency risk'!$B$22:$L$23,2,FALSE)</f>
        <v>P</v>
      </c>
      <c r="P159" s="520">
        <f>INDEX('Currency risk'!$B$21:$L$36,MATCH('Indirect validations'!N159,'Currency risk'!$B$21:$B$36,0),MATCH('Indirect validations'!O159,'Currency risk'!$B$23:$L$23,0))</f>
        <v>0</v>
      </c>
      <c r="Q159" s="520">
        <f>INDEX('Currency risk'!$N$21:$X$36,MATCH('Indirect validations'!N159,'Currency risk'!$N$21:$N$36,0),MATCH('Indirect validations'!O159,'Currency risk'!$N$23:$X$23,0))</f>
        <v>0</v>
      </c>
      <c r="R159" s="517" t="str">
        <f t="shared" ref="R159" si="126">IF($T159="No",IF(I159=P159,"Pass","Fail"),IF(I159+P159=0,"Pass","Fail"))</f>
        <v>Pass</v>
      </c>
      <c r="S159" s="529" t="str">
        <f t="shared" ref="S159" si="127">IF($T159="No",IF(J159=Q159,"Pass","Fail"),IF(J159+Q159=0,"Pass","Fail"))</f>
        <v>Pass</v>
      </c>
      <c r="T159" s="517" t="s">
        <v>16</v>
      </c>
      <c r="U159" s="517">
        <f t="shared" ref="U159" si="128">IF(R159="Pass",0,1)</f>
        <v>0</v>
      </c>
      <c r="V159" s="529">
        <f t="shared" ref="V159" si="129">IF(S159="Pass",0,1)</f>
        <v>0</v>
      </c>
    </row>
    <row r="160" spans="4:22" s="517" customFormat="1" ht="13" thickTop="1" x14ac:dyDescent="0.25">
      <c r="D160" s="530"/>
      <c r="G160" s="519"/>
      <c r="H160" s="519"/>
      <c r="I160" s="520"/>
      <c r="J160" s="520"/>
      <c r="N160" s="519"/>
      <c r="O160" s="519"/>
      <c r="P160" s="520"/>
      <c r="Q160" s="520"/>
      <c r="S160" s="529"/>
      <c r="V160" s="529"/>
    </row>
    <row r="161" spans="4:22" s="517" customFormat="1" ht="14.5" x14ac:dyDescent="0.35">
      <c r="D161" s="527" t="s">
        <v>108</v>
      </c>
      <c r="E161" s="517" t="str">
        <f>'Balance Sheet'!$C$83</f>
        <v>Tangible assets</v>
      </c>
      <c r="F161" s="517" t="str">
        <f>'Balance Sheet'!$G$37</f>
        <v>2022 UY</v>
      </c>
      <c r="G161" s="519">
        <f>INDEX('Balance Sheet'!$B$6:$L$30,MATCH('Indirect validations'!E161,'Balance Sheet'!$C$6:$C$30,0),1)</f>
        <v>10</v>
      </c>
      <c r="H161" s="519" t="str">
        <f>HLOOKUP(F161,'Balance Sheet'!$B$7:$L$8,2,FALSE)</f>
        <v>C</v>
      </c>
      <c r="I161" s="520">
        <f>INDEX('Balance Sheet'!$B$6:$L$30,MATCH('Indirect validations'!G161,'Balance Sheet'!$B$6:$B$30,0),MATCH('Indirect validations'!H161,'Balance Sheet'!$B$8:$L$8,0))</f>
        <v>0</v>
      </c>
      <c r="J161" s="520">
        <f>INDEX('Balance Sheet'!$B$68:$L$92,MATCH('Indirect validations'!G161,'Balance Sheet'!$B$68:$B$92,0),MATCH('Indirect validations'!H161,'Balance Sheet'!$B$70:$L$70,0))</f>
        <v>0</v>
      </c>
      <c r="N161" s="519"/>
      <c r="O161" s="519"/>
      <c r="P161" s="520"/>
      <c r="Q161" s="520"/>
      <c r="S161" s="529"/>
      <c r="V161" s="529"/>
    </row>
    <row r="162" spans="4:22" s="517" customFormat="1" ht="14.5" x14ac:dyDescent="0.35">
      <c r="D162" s="527" t="s">
        <v>108</v>
      </c>
      <c r="E162" s="517" t="str">
        <f>'Balance Sheet'!$C$84</f>
        <v>Cash at bank and in hand</v>
      </c>
      <c r="F162" s="517" t="str">
        <f>'Balance Sheet'!$G$37</f>
        <v>2022 UY</v>
      </c>
      <c r="G162" s="519">
        <f>INDEX('Balance Sheet'!$B$6:$L$30,MATCH('Indirect validations'!E162,'Balance Sheet'!$C$6:$C$30,0),1)</f>
        <v>11</v>
      </c>
      <c r="H162" s="519" t="str">
        <f>HLOOKUP(F162,'Balance Sheet'!$B$7:$L$8,2,FALSE)</f>
        <v>C</v>
      </c>
      <c r="I162" s="520">
        <f>INDEX('Balance Sheet'!$B$6:$L$30,MATCH('Indirect validations'!G162,'Balance Sheet'!$B$6:$B$30,0),MATCH('Indirect validations'!H162,'Balance Sheet'!$B$8:$L$8,0))</f>
        <v>0</v>
      </c>
      <c r="J162" s="520">
        <f>INDEX('Balance Sheet'!$B$68:$L$92,MATCH('Indirect validations'!G162,'Balance Sheet'!$B$68:$B$92,0),MATCH('Indirect validations'!H162,'Balance Sheet'!$B$70:$L$70,0))</f>
        <v>0</v>
      </c>
      <c r="N162" s="519"/>
      <c r="O162" s="519"/>
      <c r="P162" s="520"/>
      <c r="Q162" s="520"/>
      <c r="S162" s="529"/>
      <c r="V162" s="529"/>
    </row>
    <row r="163" spans="4:22" s="517" customFormat="1" ht="14.5" x14ac:dyDescent="0.35">
      <c r="D163" s="527" t="s">
        <v>108</v>
      </c>
      <c r="E163" s="517" t="str">
        <f>'Balance Sheet'!$C$85</f>
        <v>Other</v>
      </c>
      <c r="F163" s="517" t="str">
        <f>'Balance Sheet'!$G$37</f>
        <v>2022 UY</v>
      </c>
      <c r="G163" s="519">
        <f>INDEX('Balance Sheet'!$B$6:$L$30,MATCH('Indirect validations'!E163,'Balance Sheet'!$C$6:$C$30,0),1)</f>
        <v>12</v>
      </c>
      <c r="H163" s="519" t="str">
        <f>HLOOKUP(F163,'Balance Sheet'!$B$7:$L$8,2,FALSE)</f>
        <v>C</v>
      </c>
      <c r="I163" s="520">
        <f>INDEX('Balance Sheet'!$B$6:$L$30,MATCH('Indirect validations'!G163,'Balance Sheet'!$B$6:$B$30,0),MATCH('Indirect validations'!H163,'Balance Sheet'!$B$8:$L$8,0))</f>
        <v>0</v>
      </c>
      <c r="J163" s="520">
        <f>INDEX('Balance Sheet'!$B$68:$L$92,MATCH('Indirect validations'!G163,'Balance Sheet'!$B$68:$B$92,0),MATCH('Indirect validations'!H163,'Balance Sheet'!$B$70:$L$70,0))</f>
        <v>0</v>
      </c>
      <c r="N163" s="519"/>
      <c r="O163" s="519"/>
      <c r="P163" s="520"/>
      <c r="Q163" s="520"/>
      <c r="S163" s="529"/>
      <c r="V163" s="529"/>
    </row>
    <row r="164" spans="4:22" s="517" customFormat="1" ht="15" thickBot="1" x14ac:dyDescent="0.4">
      <c r="D164" s="530"/>
      <c r="E164" s="517" t="s">
        <v>114</v>
      </c>
      <c r="F164" s="517" t="str">
        <f>'Balance Sheet'!$G$37</f>
        <v>2022 UY</v>
      </c>
      <c r="G164" s="519"/>
      <c r="H164" s="519"/>
      <c r="I164" s="539">
        <f>SUM(I161:I163)</f>
        <v>0</v>
      </c>
      <c r="J164" s="539">
        <f>SUM(J161:J163)</f>
        <v>0</v>
      </c>
      <c r="K164" s="528" t="s">
        <v>2</v>
      </c>
      <c r="L164" s="516" t="str">
        <f>'Currency risk'!$C$44</f>
        <v>Other assets</v>
      </c>
      <c r="M164" s="516" t="str">
        <f>'Currency risk'!$L$39</f>
        <v>Total</v>
      </c>
      <c r="N164" s="516">
        <f>INDEX('Currency risk'!$B$38:$C$53,MATCH('Indirect validations'!L164,'Currency risk'!$C$38:$C$53,0),1)</f>
        <v>4</v>
      </c>
      <c r="O164" s="516" t="str">
        <f>HLOOKUP(M164,'Currency risk'!$B$39:$L$40,2,FALSE)</f>
        <v>X</v>
      </c>
      <c r="P164" s="520">
        <f>INDEX('Currency risk'!$B$38:$L$53,MATCH('Indirect validations'!N164,'Currency risk'!$B$38:$B$53,0),MATCH('Indirect validations'!O164,'Currency risk'!$B$40:$L$40,0))</f>
        <v>0</v>
      </c>
      <c r="Q164" s="520">
        <f>INDEX('Currency risk'!$N$38:$X$53,MATCH('Indirect validations'!N164,'Currency risk'!$N$38:$N$53,0),MATCH('Indirect validations'!O164,'Currency risk'!$N$40:$X$40,0))</f>
        <v>0</v>
      </c>
      <c r="R164" s="517" t="str">
        <f t="shared" ref="R164" si="130">IF($T164="No",IF(I164=P164,"Pass","Fail"),IF(I164+P164=0,"Pass","Fail"))</f>
        <v>Pass</v>
      </c>
      <c r="S164" s="529" t="str">
        <f t="shared" ref="S164" si="131">IF($T164="No",IF(J164=Q164,"Pass","Fail"),IF(J164+Q164=0,"Pass","Fail"))</f>
        <v>Pass</v>
      </c>
      <c r="T164" s="517" t="s">
        <v>16</v>
      </c>
      <c r="U164" s="517">
        <f t="shared" ref="U164" si="132">IF(R164="Pass",0,1)</f>
        <v>0</v>
      </c>
      <c r="V164" s="529">
        <f t="shared" ref="V164" si="133">IF(S164="Pass",0,1)</f>
        <v>0</v>
      </c>
    </row>
    <row r="165" spans="4:22" s="517" customFormat="1" ht="14.5" thickTop="1" x14ac:dyDescent="0.3">
      <c r="D165" s="530"/>
      <c r="G165" s="519"/>
      <c r="H165" s="519"/>
      <c r="I165" s="520"/>
      <c r="J165" s="520"/>
      <c r="K165" s="516"/>
      <c r="L165" s="516"/>
      <c r="M165" s="516"/>
      <c r="N165" s="516"/>
      <c r="O165" s="516"/>
      <c r="P165" s="520"/>
      <c r="Q165" s="520"/>
      <c r="S165" s="529"/>
      <c r="V165" s="529"/>
    </row>
    <row r="166" spans="4:22" s="517" customFormat="1" ht="14.5" x14ac:dyDescent="0.35">
      <c r="D166" s="527" t="s">
        <v>108</v>
      </c>
      <c r="E166" s="517" t="str">
        <f>'Balance Sheet'!$C$83</f>
        <v>Tangible assets</v>
      </c>
      <c r="F166" s="517" t="str">
        <f>'Balance Sheet'!$H$37</f>
        <v>2021 UY</v>
      </c>
      <c r="G166" s="519">
        <f>INDEX('Balance Sheet'!$B$6:$L$30,MATCH('Indirect validations'!E166,'Balance Sheet'!$C$6:$C$30,0),1)</f>
        <v>10</v>
      </c>
      <c r="H166" s="519" t="str">
        <f>HLOOKUP(F166,'Balance Sheet'!$B$7:$L$8,2,FALSE)</f>
        <v>D</v>
      </c>
      <c r="I166" s="520">
        <f>INDEX('Balance Sheet'!$B$6:$L$30,MATCH('Indirect validations'!G166,'Balance Sheet'!$B$6:$B$30,0),MATCH('Indirect validations'!H166,'Balance Sheet'!$B$8:$L$8,0))</f>
        <v>0</v>
      </c>
      <c r="J166" s="520">
        <f>INDEX('Balance Sheet'!$B$68:$L$92,MATCH('Indirect validations'!G166,'Balance Sheet'!$B$68:$B$92,0),MATCH('Indirect validations'!H166,'Balance Sheet'!$B$70:$L$70,0))</f>
        <v>0</v>
      </c>
      <c r="K166" s="516"/>
      <c r="L166" s="516"/>
      <c r="M166" s="516"/>
      <c r="N166" s="516"/>
      <c r="O166" s="516"/>
      <c r="P166" s="520"/>
      <c r="Q166" s="520"/>
      <c r="S166" s="529"/>
      <c r="V166" s="529"/>
    </row>
    <row r="167" spans="4:22" s="517" customFormat="1" ht="14.5" x14ac:dyDescent="0.35">
      <c r="D167" s="527" t="s">
        <v>108</v>
      </c>
      <c r="E167" s="517" t="str">
        <f>'Balance Sheet'!$C$84</f>
        <v>Cash at bank and in hand</v>
      </c>
      <c r="F167" s="517" t="str">
        <f>'Balance Sheet'!$H$37</f>
        <v>2021 UY</v>
      </c>
      <c r="G167" s="519">
        <f>INDEX('Balance Sheet'!$B$6:$L$30,MATCH('Indirect validations'!E167,'Balance Sheet'!$C$6:$C$30,0),1)</f>
        <v>11</v>
      </c>
      <c r="H167" s="519" t="str">
        <f>HLOOKUP(F167,'Balance Sheet'!$B$7:$L$8,2,FALSE)</f>
        <v>D</v>
      </c>
      <c r="I167" s="520">
        <f>INDEX('Balance Sheet'!$B$6:$L$30,MATCH('Indirect validations'!G167,'Balance Sheet'!$B$6:$B$30,0),MATCH('Indirect validations'!H167,'Balance Sheet'!$B$8:$L$8,0))</f>
        <v>0</v>
      </c>
      <c r="J167" s="520">
        <f>INDEX('Balance Sheet'!$B$68:$L$92,MATCH('Indirect validations'!G167,'Balance Sheet'!$B$68:$B$92,0),MATCH('Indirect validations'!H167,'Balance Sheet'!$B$70:$L$70,0))</f>
        <v>0</v>
      </c>
      <c r="K167" s="516"/>
      <c r="L167" s="516"/>
      <c r="M167" s="516"/>
      <c r="N167" s="516"/>
      <c r="O167" s="516"/>
      <c r="P167" s="520"/>
      <c r="Q167" s="520"/>
      <c r="S167" s="529"/>
      <c r="V167" s="529"/>
    </row>
    <row r="168" spans="4:22" s="517" customFormat="1" ht="14.5" x14ac:dyDescent="0.35">
      <c r="D168" s="527" t="s">
        <v>108</v>
      </c>
      <c r="E168" s="517" t="str">
        <f>'Balance Sheet'!$C$85</f>
        <v>Other</v>
      </c>
      <c r="F168" s="517" t="str">
        <f>'Balance Sheet'!$H$37</f>
        <v>2021 UY</v>
      </c>
      <c r="G168" s="519">
        <f>INDEX('Balance Sheet'!$B$6:$L$30,MATCH('Indirect validations'!E168,'Balance Sheet'!$C$6:$C$30,0),1)</f>
        <v>12</v>
      </c>
      <c r="H168" s="519" t="str">
        <f>HLOOKUP(F168,'Balance Sheet'!$B$7:$L$8,2,FALSE)</f>
        <v>D</v>
      </c>
      <c r="I168" s="520">
        <f>INDEX('Balance Sheet'!$B$6:$L$30,MATCH('Indirect validations'!G168,'Balance Sheet'!$B$6:$B$30,0),MATCH('Indirect validations'!H168,'Balance Sheet'!$B$8:$L$8,0))</f>
        <v>0</v>
      </c>
      <c r="J168" s="520">
        <f>INDEX('Balance Sheet'!$B$68:$L$92,MATCH('Indirect validations'!G168,'Balance Sheet'!$B$68:$B$92,0),MATCH('Indirect validations'!H168,'Balance Sheet'!$B$70:$L$70,0))</f>
        <v>0</v>
      </c>
      <c r="K168" s="516"/>
      <c r="L168" s="516"/>
      <c r="M168" s="516"/>
      <c r="N168" s="516"/>
      <c r="O168" s="516"/>
      <c r="P168" s="520"/>
      <c r="Q168" s="520"/>
      <c r="S168" s="529"/>
      <c r="V168" s="529"/>
    </row>
    <row r="169" spans="4:22" s="517" customFormat="1" ht="15" thickBot="1" x14ac:dyDescent="0.4">
      <c r="D169" s="530"/>
      <c r="E169" s="517" t="s">
        <v>114</v>
      </c>
      <c r="F169" s="517" t="str">
        <f>'Balance Sheet'!$H$37</f>
        <v>2021 UY</v>
      </c>
      <c r="G169" s="519"/>
      <c r="H169" s="519"/>
      <c r="I169" s="539">
        <f>SUM(I166:I168)</f>
        <v>0</v>
      </c>
      <c r="J169" s="539">
        <f>SUM(J166:J168)</f>
        <v>0</v>
      </c>
      <c r="K169" s="528" t="s">
        <v>2</v>
      </c>
      <c r="L169" s="516" t="str">
        <f>'Currency risk'!$C$61</f>
        <v>Other assets</v>
      </c>
      <c r="M169" s="516" t="str">
        <f>'Currency risk'!$L$56</f>
        <v>Total</v>
      </c>
      <c r="N169" s="516">
        <f>INDEX('Currency risk'!$B$55:$C$70,MATCH('Indirect validations'!L169,'Currency risk'!$C$55:$C$70,0),1)</f>
        <v>4</v>
      </c>
      <c r="O169" s="516" t="str">
        <f>HLOOKUP(M169,'Currency risk'!$B$56:$L$57,2,FALSE)</f>
        <v>AF</v>
      </c>
      <c r="P169" s="520">
        <f>INDEX('Currency risk'!$B$55:$L$70,MATCH('Indirect validations'!N169,'Currency risk'!$B$55:$B$70,0),MATCH('Indirect validations'!O169,'Currency risk'!$B$57:$L$57,0))</f>
        <v>0</v>
      </c>
      <c r="Q169" s="520">
        <f>INDEX('Currency risk'!$N$55:$X$70,MATCH('Indirect validations'!N169,'Currency risk'!$N$55:$N$70,0),MATCH('Indirect validations'!O169,'Currency risk'!$N$57:$X$57,0))</f>
        <v>0</v>
      </c>
      <c r="R169" s="517" t="str">
        <f t="shared" ref="R169" si="134">IF($T169="No",IF(I169=P169,"Pass","Fail"),IF(I169+P169=0,"Pass","Fail"))</f>
        <v>Pass</v>
      </c>
      <c r="S169" s="529" t="str">
        <f t="shared" ref="S169" si="135">IF($T169="No",IF(J169=Q169,"Pass","Fail"),IF(J169+Q169=0,"Pass","Fail"))</f>
        <v>Pass</v>
      </c>
      <c r="T169" s="517" t="s">
        <v>16</v>
      </c>
      <c r="U169" s="517">
        <f t="shared" ref="U169" si="136">IF(R169="Pass",0,1)</f>
        <v>0</v>
      </c>
      <c r="V169" s="529">
        <f t="shared" ref="V169" si="137">IF(S169="Pass",0,1)</f>
        <v>0</v>
      </c>
    </row>
    <row r="170" spans="4:22" s="517" customFormat="1" ht="14.5" thickTop="1" x14ac:dyDescent="0.3">
      <c r="D170" s="530"/>
      <c r="G170" s="519"/>
      <c r="H170" s="519"/>
      <c r="I170" s="520"/>
      <c r="J170" s="520"/>
      <c r="K170" s="516"/>
      <c r="L170" s="516"/>
      <c r="M170" s="516"/>
      <c r="N170" s="516"/>
      <c r="O170" s="516"/>
      <c r="P170" s="520"/>
      <c r="Q170" s="520"/>
      <c r="S170" s="529"/>
      <c r="V170" s="529"/>
    </row>
    <row r="171" spans="4:22" s="517" customFormat="1" ht="14.5" x14ac:dyDescent="0.35">
      <c r="D171" s="527" t="s">
        <v>108</v>
      </c>
      <c r="E171" s="517" t="str">
        <f>'Balance Sheet'!$C$83</f>
        <v>Tangible assets</v>
      </c>
      <c r="F171" s="517" t="str">
        <f>'Balance Sheet'!$I$37</f>
        <v>2020 UY</v>
      </c>
      <c r="G171" s="519">
        <f>INDEX('Balance Sheet'!$B$6:$L$30,MATCH('Indirect validations'!E171,'Balance Sheet'!$C$6:$C$30,0),1)</f>
        <v>10</v>
      </c>
      <c r="H171" s="519" t="str">
        <f>HLOOKUP(F171,'Balance Sheet'!$B$7:$L$8,2,FALSE)</f>
        <v>E</v>
      </c>
      <c r="I171" s="520">
        <f>INDEX('Balance Sheet'!$B$6:$L$30,MATCH('Indirect validations'!G171,'Balance Sheet'!$B$6:$B$30,0),MATCH('Indirect validations'!H171,'Balance Sheet'!$B$8:$L$8,0))</f>
        <v>0</v>
      </c>
      <c r="J171" s="520">
        <f>INDEX('Balance Sheet'!$B$68:$L$92,MATCH('Indirect validations'!G171,'Balance Sheet'!$B$68:$B$92,0),MATCH('Indirect validations'!H171,'Balance Sheet'!$B$70:$L$70,0))</f>
        <v>0</v>
      </c>
      <c r="K171" s="516"/>
      <c r="L171" s="516"/>
      <c r="M171" s="516"/>
      <c r="N171" s="516"/>
      <c r="O171" s="516"/>
      <c r="P171" s="520"/>
      <c r="Q171" s="520"/>
      <c r="S171" s="529"/>
      <c r="V171" s="529"/>
    </row>
    <row r="172" spans="4:22" s="517" customFormat="1" ht="14.5" x14ac:dyDescent="0.35">
      <c r="D172" s="527" t="s">
        <v>108</v>
      </c>
      <c r="E172" s="517" t="str">
        <f>'Balance Sheet'!$C$84</f>
        <v>Cash at bank and in hand</v>
      </c>
      <c r="F172" s="517" t="str">
        <f>'Balance Sheet'!$I$37</f>
        <v>2020 UY</v>
      </c>
      <c r="G172" s="519">
        <f>INDEX('Balance Sheet'!$B$6:$L$30,MATCH('Indirect validations'!E172,'Balance Sheet'!$C$6:$C$30,0),1)</f>
        <v>11</v>
      </c>
      <c r="H172" s="519" t="str">
        <f>HLOOKUP(F172,'Balance Sheet'!$B$7:$L$8,2,FALSE)</f>
        <v>E</v>
      </c>
      <c r="I172" s="520">
        <f>INDEX('Balance Sheet'!$B$6:$L$30,MATCH('Indirect validations'!G172,'Balance Sheet'!$B$6:$B$30,0),MATCH('Indirect validations'!H172,'Balance Sheet'!$B$8:$L$8,0))</f>
        <v>0</v>
      </c>
      <c r="J172" s="520">
        <f>INDEX('Balance Sheet'!$B$68:$L$92,MATCH('Indirect validations'!G172,'Balance Sheet'!$B$68:$B$92,0),MATCH('Indirect validations'!H172,'Balance Sheet'!$B$70:$L$70,0))</f>
        <v>0</v>
      </c>
      <c r="K172" s="516"/>
      <c r="L172" s="516"/>
      <c r="M172" s="516"/>
      <c r="N172" s="516"/>
      <c r="O172" s="516"/>
      <c r="P172" s="520"/>
      <c r="Q172" s="520"/>
      <c r="S172" s="529"/>
      <c r="V172" s="529"/>
    </row>
    <row r="173" spans="4:22" s="517" customFormat="1" ht="14.5" x14ac:dyDescent="0.35">
      <c r="D173" s="527" t="s">
        <v>108</v>
      </c>
      <c r="E173" s="517" t="str">
        <f>'Balance Sheet'!$C$85</f>
        <v>Other</v>
      </c>
      <c r="F173" s="517" t="str">
        <f>'Balance Sheet'!$I$37</f>
        <v>2020 UY</v>
      </c>
      <c r="G173" s="519">
        <f>INDEX('Balance Sheet'!$B$6:$L$30,MATCH('Indirect validations'!E173,'Balance Sheet'!$C$6:$C$30,0),1)</f>
        <v>12</v>
      </c>
      <c r="H173" s="519" t="str">
        <f>HLOOKUP(F173,'Balance Sheet'!$B$7:$L$8,2,FALSE)</f>
        <v>E</v>
      </c>
      <c r="I173" s="520">
        <f>INDEX('Balance Sheet'!$B$6:$L$30,MATCH('Indirect validations'!G173,'Balance Sheet'!$B$6:$B$30,0),MATCH('Indirect validations'!H173,'Balance Sheet'!$B$8:$L$8,0))</f>
        <v>0</v>
      </c>
      <c r="J173" s="520">
        <f>INDEX('Balance Sheet'!$B$68:$L$92,MATCH('Indirect validations'!G173,'Balance Sheet'!$B$68:$B$92,0),MATCH('Indirect validations'!H173,'Balance Sheet'!$B$70:$L$70,0))</f>
        <v>0</v>
      </c>
      <c r="N173" s="519"/>
      <c r="O173" s="519"/>
      <c r="P173" s="520"/>
      <c r="Q173" s="520"/>
      <c r="S173" s="529"/>
      <c r="V173" s="529"/>
    </row>
    <row r="174" spans="4:22" s="517" customFormat="1" ht="15" thickBot="1" x14ac:dyDescent="0.4">
      <c r="D174" s="530"/>
      <c r="E174" s="517" t="s">
        <v>114</v>
      </c>
      <c r="F174" s="517" t="str">
        <f>'Balance Sheet'!$I$37</f>
        <v>2020 UY</v>
      </c>
      <c r="G174" s="519"/>
      <c r="H174" s="519"/>
      <c r="I174" s="539">
        <f>SUM(I171:I173)</f>
        <v>0</v>
      </c>
      <c r="J174" s="539">
        <f>SUM(J171:J173)</f>
        <v>0</v>
      </c>
      <c r="K174" s="528" t="s">
        <v>2</v>
      </c>
      <c r="L174" s="516" t="str">
        <f>'Currency risk'!$C$78</f>
        <v>Other assets</v>
      </c>
      <c r="M174" s="516" t="str">
        <f>'Currency risk'!$L$73</f>
        <v>Total</v>
      </c>
      <c r="N174" s="516">
        <f>INDEX('Currency risk'!$B$72:$C$87,MATCH('Indirect validations'!L174,'Currency risk'!$C$72:$C$87,0),1)</f>
        <v>4</v>
      </c>
      <c r="O174" s="516" t="str">
        <f>HLOOKUP(M174,'Currency risk'!$B$73:$L$74,2,FALSE)</f>
        <v>AN</v>
      </c>
      <c r="P174" s="520">
        <f>INDEX('Currency risk'!$B$72:$L$87,MATCH('Indirect validations'!N174,'Currency risk'!$B$72:$B$87,0),MATCH('Indirect validations'!O174,'Currency risk'!$B$74:$L$74,0))</f>
        <v>0</v>
      </c>
      <c r="Q174" s="520">
        <f>INDEX('Currency risk'!$N$72:$X$87,MATCH('Indirect validations'!N174,'Currency risk'!$N$72:$N$87,0),MATCH('Indirect validations'!O174,'Currency risk'!$N$74:$X$74,0))</f>
        <v>0</v>
      </c>
      <c r="R174" s="517" t="str">
        <f t="shared" ref="R174" si="138">IF($T174="No",IF(I174=P174,"Pass","Fail"),IF(I174+P174=0,"Pass","Fail"))</f>
        <v>Pass</v>
      </c>
      <c r="S174" s="529" t="str">
        <f t="shared" ref="S174" si="139">IF($T174="No",IF(J174=Q174,"Pass","Fail"),IF(J174+Q174=0,"Pass","Fail"))</f>
        <v>Pass</v>
      </c>
      <c r="T174" s="517" t="s">
        <v>16</v>
      </c>
      <c r="U174" s="517">
        <f t="shared" ref="U174" si="140">IF(R174="Pass",0,1)</f>
        <v>0</v>
      </c>
      <c r="V174" s="529">
        <f t="shared" ref="V174" si="141">IF(S174="Pass",0,1)</f>
        <v>0</v>
      </c>
    </row>
    <row r="175" spans="4:22" s="517" customFormat="1" ht="14.5" thickTop="1" x14ac:dyDescent="0.3">
      <c r="D175" s="530"/>
      <c r="G175" s="519"/>
      <c r="H175" s="519"/>
      <c r="I175" s="520"/>
      <c r="J175" s="520"/>
      <c r="K175" s="516"/>
      <c r="L175" s="516"/>
      <c r="M175" s="516"/>
      <c r="N175" s="516"/>
      <c r="O175" s="516"/>
      <c r="P175" s="520"/>
      <c r="Q175" s="520"/>
      <c r="S175" s="529"/>
      <c r="V175" s="529"/>
    </row>
    <row r="176" spans="4:22" s="517" customFormat="1" ht="14.5" x14ac:dyDescent="0.35">
      <c r="D176" s="527" t="s">
        <v>108</v>
      </c>
      <c r="E176" s="517" t="str">
        <f>'Balance Sheet'!$C$83</f>
        <v>Tangible assets</v>
      </c>
      <c r="F176" s="517" t="str">
        <f>'Balance Sheet'!$J$37</f>
        <v>2019 UY</v>
      </c>
      <c r="G176" s="519">
        <f>INDEX('Balance Sheet'!$B$6:$L$30,MATCH('Indirect validations'!E176,'Balance Sheet'!$C$6:$C$30,0),1)</f>
        <v>10</v>
      </c>
      <c r="H176" s="519" t="str">
        <f>HLOOKUP(F176,'Balance Sheet'!$B$7:$L$8,2,FALSE)</f>
        <v>F</v>
      </c>
      <c r="I176" s="520">
        <f>INDEX('Balance Sheet'!$B$6:$L$30,MATCH('Indirect validations'!G176,'Balance Sheet'!$B$6:$B$30,0),MATCH('Indirect validations'!H176,'Balance Sheet'!$B$8:$L$8,0))</f>
        <v>0</v>
      </c>
      <c r="J176" s="520">
        <f>INDEX('Balance Sheet'!$B$68:$L$92,MATCH('Indirect validations'!G176,'Balance Sheet'!$B$68:$B$92,0),MATCH('Indirect validations'!H176,'Balance Sheet'!$B$70:$L$70,0))</f>
        <v>0</v>
      </c>
      <c r="K176" s="516"/>
      <c r="L176" s="516"/>
      <c r="M176" s="516"/>
      <c r="N176" s="516"/>
      <c r="O176" s="516"/>
      <c r="P176" s="520"/>
      <c r="Q176" s="520"/>
      <c r="S176" s="529"/>
      <c r="V176" s="529"/>
    </row>
    <row r="177" spans="4:22" s="517" customFormat="1" ht="14.5" x14ac:dyDescent="0.35">
      <c r="D177" s="527" t="s">
        <v>108</v>
      </c>
      <c r="E177" s="517" t="str">
        <f>'Balance Sheet'!$C$84</f>
        <v>Cash at bank and in hand</v>
      </c>
      <c r="F177" s="517" t="str">
        <f>'Balance Sheet'!$J$37</f>
        <v>2019 UY</v>
      </c>
      <c r="G177" s="519">
        <f>INDEX('Balance Sheet'!$B$6:$L$30,MATCH('Indirect validations'!E177,'Balance Sheet'!$C$6:$C$30,0),1)</f>
        <v>11</v>
      </c>
      <c r="H177" s="519" t="str">
        <f>HLOOKUP(F177,'Balance Sheet'!$B$7:$L$8,2,FALSE)</f>
        <v>F</v>
      </c>
      <c r="I177" s="520">
        <f>INDEX('Balance Sheet'!$B$6:$L$30,MATCH('Indirect validations'!G177,'Balance Sheet'!$B$6:$B$30,0),MATCH('Indirect validations'!H177,'Balance Sheet'!$B$8:$L$8,0))</f>
        <v>0</v>
      </c>
      <c r="J177" s="520">
        <f>INDEX('Balance Sheet'!$B$68:$L$92,MATCH('Indirect validations'!G177,'Balance Sheet'!$B$68:$B$92,0),MATCH('Indirect validations'!H177,'Balance Sheet'!$B$70:$L$70,0))</f>
        <v>0</v>
      </c>
      <c r="K177" s="516"/>
      <c r="L177" s="516"/>
      <c r="M177" s="516"/>
      <c r="N177" s="516"/>
      <c r="O177" s="516"/>
      <c r="P177" s="520"/>
      <c r="Q177" s="520"/>
      <c r="S177" s="529"/>
      <c r="V177" s="529"/>
    </row>
    <row r="178" spans="4:22" s="517" customFormat="1" ht="14.5" x14ac:dyDescent="0.35">
      <c r="D178" s="527" t="s">
        <v>108</v>
      </c>
      <c r="E178" s="517" t="str">
        <f>'Balance Sheet'!$C$85</f>
        <v>Other</v>
      </c>
      <c r="F178" s="517" t="str">
        <f>'Balance Sheet'!$J$37</f>
        <v>2019 UY</v>
      </c>
      <c r="G178" s="519">
        <f>INDEX('Balance Sheet'!$B$6:$L$30,MATCH('Indirect validations'!E178,'Balance Sheet'!$C$6:$C$30,0),1)</f>
        <v>12</v>
      </c>
      <c r="H178" s="519" t="str">
        <f>HLOOKUP(F178,'Balance Sheet'!$B$7:$L$8,2,FALSE)</f>
        <v>F</v>
      </c>
      <c r="I178" s="520">
        <f>INDEX('Balance Sheet'!$B$6:$L$30,MATCH('Indirect validations'!G178,'Balance Sheet'!$B$6:$B$30,0),MATCH('Indirect validations'!H178,'Balance Sheet'!$B$8:$L$8,0))</f>
        <v>0</v>
      </c>
      <c r="J178" s="520">
        <f>INDEX('Balance Sheet'!$B$68:$L$92,MATCH('Indirect validations'!G178,'Balance Sheet'!$B$68:$B$92,0),MATCH('Indirect validations'!H178,'Balance Sheet'!$B$70:$L$70,0))</f>
        <v>0</v>
      </c>
      <c r="K178" s="516"/>
      <c r="L178" s="516"/>
      <c r="M178" s="516"/>
      <c r="N178" s="516"/>
      <c r="O178" s="516"/>
      <c r="P178" s="520"/>
      <c r="Q178" s="520"/>
      <c r="S178" s="529"/>
      <c r="V178" s="529"/>
    </row>
    <row r="179" spans="4:22" s="517" customFormat="1" ht="15" thickBot="1" x14ac:dyDescent="0.4">
      <c r="D179" s="530"/>
      <c r="E179" s="517" t="s">
        <v>114</v>
      </c>
      <c r="F179" s="517" t="str">
        <f>'Balance Sheet'!$J$37</f>
        <v>2019 UY</v>
      </c>
      <c r="G179" s="519"/>
      <c r="H179" s="519"/>
      <c r="I179" s="539">
        <f>SUM(I176:I178)</f>
        <v>0</v>
      </c>
      <c r="J179" s="539">
        <f>SUM(J176:J178)</f>
        <v>0</v>
      </c>
      <c r="K179" s="528" t="s">
        <v>2</v>
      </c>
      <c r="L179" s="516" t="str">
        <f>'Currency risk'!$C$95</f>
        <v>Other assets</v>
      </c>
      <c r="M179" s="516" t="str">
        <f>'Currency risk'!$L$90</f>
        <v>Total</v>
      </c>
      <c r="N179" s="516">
        <f>INDEX('Currency risk'!$B$89:$C$104,MATCH('Indirect validations'!L179,'Currency risk'!$C$89:$C$104,0),1)</f>
        <v>4</v>
      </c>
      <c r="O179" s="516" t="str">
        <f>HLOOKUP(M179,'Currency risk'!$B$90:$L$91,2,FALSE)</f>
        <v>AV</v>
      </c>
      <c r="P179" s="520">
        <f>INDEX('Currency risk'!$B$89:$L$104,MATCH('Indirect validations'!N179,'Currency risk'!$B$89:$B$104,0),MATCH('Indirect validations'!O179,'Currency risk'!$B$91:$L$91,0))</f>
        <v>0</v>
      </c>
      <c r="Q179" s="520">
        <f>INDEX('Currency risk'!$N$89:$X$104,MATCH('Indirect validations'!N179,'Currency risk'!$N$89:$N$104,0),MATCH('Indirect validations'!O179,'Currency risk'!$N$91:$X$91,0))</f>
        <v>0</v>
      </c>
      <c r="R179" s="517" t="str">
        <f t="shared" ref="R179" si="142">IF($T179="No",IF(I179=P179,"Pass","Fail"),IF(I179+P179=0,"Pass","Fail"))</f>
        <v>Pass</v>
      </c>
      <c r="S179" s="529" t="str">
        <f t="shared" ref="S179" si="143">IF($T179="No",IF(J179=Q179,"Pass","Fail"),IF(J179+Q179=0,"Pass","Fail"))</f>
        <v>Pass</v>
      </c>
      <c r="T179" s="517" t="s">
        <v>16</v>
      </c>
      <c r="U179" s="517">
        <f t="shared" ref="U179" si="144">IF(R179="Pass",0,1)</f>
        <v>0</v>
      </c>
      <c r="V179" s="529">
        <f t="shared" ref="V179" si="145">IF(S179="Pass",0,1)</f>
        <v>0</v>
      </c>
    </row>
    <row r="180" spans="4:22" s="517" customFormat="1" ht="14.5" thickTop="1" x14ac:dyDescent="0.3">
      <c r="D180" s="530"/>
      <c r="G180" s="519"/>
      <c r="H180" s="519"/>
      <c r="I180" s="520"/>
      <c r="J180" s="520"/>
      <c r="K180" s="516"/>
      <c r="L180" s="516"/>
      <c r="M180" s="516"/>
      <c r="N180" s="516"/>
      <c r="O180" s="516"/>
      <c r="P180" s="520"/>
      <c r="Q180" s="520"/>
      <c r="S180" s="529"/>
      <c r="V180" s="529"/>
    </row>
    <row r="181" spans="4:22" s="517" customFormat="1" ht="14.5" x14ac:dyDescent="0.35">
      <c r="D181" s="527" t="s">
        <v>108</v>
      </c>
      <c r="E181" s="517" t="str">
        <f>'Balance Sheet'!$C$83</f>
        <v>Tangible assets</v>
      </c>
      <c r="F181" s="517" t="str">
        <f>'Balance Sheet'!$K$37</f>
        <v>2018 UY</v>
      </c>
      <c r="G181" s="519">
        <f>INDEX('Balance Sheet'!$B$6:$L$30,MATCH('Indirect validations'!E181,'Balance Sheet'!$C$6:$C$30,0),1)</f>
        <v>10</v>
      </c>
      <c r="H181" s="519" t="str">
        <f>HLOOKUP(F181,'Balance Sheet'!$B$7:$L$8,2,FALSE)</f>
        <v>G</v>
      </c>
      <c r="I181" s="520">
        <f>INDEX('Balance Sheet'!$B$6:$L$30,MATCH('Indirect validations'!G181,'Balance Sheet'!$B$6:$B$30,0),MATCH('Indirect validations'!H181,'Balance Sheet'!$B$8:$L$8,0))</f>
        <v>0</v>
      </c>
      <c r="J181" s="520">
        <f>INDEX('Balance Sheet'!$B$68:$L$92,MATCH('Indirect validations'!G181,'Balance Sheet'!$B$68:$B$92,0),MATCH('Indirect validations'!H181,'Balance Sheet'!$B$70:$L$70,0))</f>
        <v>0</v>
      </c>
      <c r="K181" s="516"/>
      <c r="L181" s="516"/>
      <c r="M181" s="516"/>
      <c r="N181" s="516"/>
      <c r="O181" s="516"/>
      <c r="P181" s="520"/>
      <c r="Q181" s="520"/>
      <c r="S181" s="529"/>
      <c r="V181" s="529"/>
    </row>
    <row r="182" spans="4:22" s="517" customFormat="1" ht="14.5" x14ac:dyDescent="0.35">
      <c r="D182" s="527" t="s">
        <v>108</v>
      </c>
      <c r="E182" s="517" t="str">
        <f>'Balance Sheet'!$C$84</f>
        <v>Cash at bank and in hand</v>
      </c>
      <c r="F182" s="517" t="str">
        <f>'Balance Sheet'!$K$37</f>
        <v>2018 UY</v>
      </c>
      <c r="G182" s="519">
        <f>INDEX('Balance Sheet'!$B$6:$L$30,MATCH('Indirect validations'!E182,'Balance Sheet'!$C$6:$C$30,0),1)</f>
        <v>11</v>
      </c>
      <c r="H182" s="519" t="str">
        <f>HLOOKUP(F182,'Balance Sheet'!$B$7:$L$8,2,FALSE)</f>
        <v>G</v>
      </c>
      <c r="I182" s="520">
        <f>INDEX('Balance Sheet'!$B$6:$L$30,MATCH('Indirect validations'!G182,'Balance Sheet'!$B$6:$B$30,0),MATCH('Indirect validations'!H182,'Balance Sheet'!$B$8:$L$8,0))</f>
        <v>0</v>
      </c>
      <c r="J182" s="520">
        <f>INDEX('Balance Sheet'!$B$68:$L$92,MATCH('Indirect validations'!G182,'Balance Sheet'!$B$68:$B$92,0),MATCH('Indirect validations'!H182,'Balance Sheet'!$B$70:$L$70,0))</f>
        <v>0</v>
      </c>
      <c r="K182" s="516"/>
      <c r="L182" s="516"/>
      <c r="M182" s="516"/>
      <c r="N182" s="516"/>
      <c r="O182" s="516"/>
      <c r="P182" s="520"/>
      <c r="Q182" s="520"/>
      <c r="S182" s="529"/>
      <c r="V182" s="529"/>
    </row>
    <row r="183" spans="4:22" s="517" customFormat="1" ht="14.5" x14ac:dyDescent="0.35">
      <c r="D183" s="527" t="s">
        <v>108</v>
      </c>
      <c r="E183" s="517" t="str">
        <f>'Balance Sheet'!$C$85</f>
        <v>Other</v>
      </c>
      <c r="F183" s="517" t="str">
        <f>'Balance Sheet'!$K$37</f>
        <v>2018 UY</v>
      </c>
      <c r="G183" s="519">
        <f>INDEX('Balance Sheet'!$B$6:$L$30,MATCH('Indirect validations'!E183,'Balance Sheet'!$C$6:$C$30,0),1)</f>
        <v>12</v>
      </c>
      <c r="H183" s="519" t="str">
        <f>HLOOKUP(F183,'Balance Sheet'!$B$7:$L$8,2,FALSE)</f>
        <v>G</v>
      </c>
      <c r="I183" s="520">
        <f>INDEX('Balance Sheet'!$B$6:$L$30,MATCH('Indirect validations'!G183,'Balance Sheet'!$B$6:$B$30,0),MATCH('Indirect validations'!H183,'Balance Sheet'!$B$8:$L$8,0))</f>
        <v>0</v>
      </c>
      <c r="J183" s="520">
        <f>INDEX('Balance Sheet'!$B$68:$L$92,MATCH('Indirect validations'!G183,'Balance Sheet'!$B$68:$B$92,0),MATCH('Indirect validations'!H183,'Balance Sheet'!$B$70:$L$70,0))</f>
        <v>0</v>
      </c>
      <c r="K183" s="516"/>
      <c r="L183" s="516"/>
      <c r="M183" s="516"/>
      <c r="N183" s="516"/>
      <c r="O183" s="516"/>
      <c r="P183" s="520"/>
      <c r="Q183" s="520"/>
      <c r="S183" s="529"/>
      <c r="V183" s="529"/>
    </row>
    <row r="184" spans="4:22" s="517" customFormat="1" ht="15" thickBot="1" x14ac:dyDescent="0.4">
      <c r="D184" s="530"/>
      <c r="E184" s="517" t="s">
        <v>114</v>
      </c>
      <c r="F184" s="517" t="str">
        <f>'Balance Sheet'!$K$37</f>
        <v>2018 UY</v>
      </c>
      <c r="G184" s="519"/>
      <c r="H184" s="519"/>
      <c r="I184" s="539">
        <f>SUM(I181:I183)</f>
        <v>0</v>
      </c>
      <c r="J184" s="539">
        <f>SUM(J181:J183)</f>
        <v>0</v>
      </c>
      <c r="K184" s="528" t="s">
        <v>2</v>
      </c>
      <c r="L184" s="516" t="str">
        <f>'Currency risk'!$C$112</f>
        <v>Other assets</v>
      </c>
      <c r="M184" s="516" t="str">
        <f>'Currency risk'!$L$107</f>
        <v>Total</v>
      </c>
      <c r="N184" s="516">
        <f>INDEX('Currency risk'!$B$106:$C$121,MATCH('Indirect validations'!L184,'Currency risk'!$C$106:$C$121,0),1)</f>
        <v>4</v>
      </c>
      <c r="O184" s="516" t="str">
        <f>HLOOKUP(M184,'Currency risk'!$B$107:$L$108,2,FALSE)</f>
        <v>BD</v>
      </c>
      <c r="P184" s="520">
        <f>INDEX('Currency risk'!$B$106:$L$121,MATCH('Indirect validations'!N184,'Currency risk'!$B$106:$B$121,0),MATCH('Indirect validations'!O184,'Currency risk'!$B$108:$L$108,0))</f>
        <v>0</v>
      </c>
      <c r="Q184" s="520">
        <f>INDEX('Currency risk'!$N$106:$X$121,MATCH('Indirect validations'!N184,'Currency risk'!$N$106:$N$121,0),MATCH('Indirect validations'!O184,'Currency risk'!$N$108:$X$108,0))</f>
        <v>0</v>
      </c>
      <c r="R184" s="517" t="str">
        <f t="shared" ref="R184" si="146">IF($T184="No",IF(I184=P184,"Pass","Fail"),IF(I184+P184=0,"Pass","Fail"))</f>
        <v>Pass</v>
      </c>
      <c r="S184" s="529" t="str">
        <f t="shared" ref="S184" si="147">IF($T184="No",IF(J184=Q184,"Pass","Fail"),IF(J184+Q184=0,"Pass","Fail"))</f>
        <v>Pass</v>
      </c>
      <c r="T184" s="517" t="s">
        <v>16</v>
      </c>
      <c r="U184" s="517">
        <f t="shared" ref="U184" si="148">IF(R184="Pass",0,1)</f>
        <v>0</v>
      </c>
      <c r="V184" s="529">
        <f t="shared" ref="V184" si="149">IF(S184="Pass",0,1)</f>
        <v>0</v>
      </c>
    </row>
    <row r="185" spans="4:22" s="517" customFormat="1" ht="14.5" thickTop="1" x14ac:dyDescent="0.3">
      <c r="D185" s="530"/>
      <c r="G185" s="519"/>
      <c r="H185" s="519"/>
      <c r="I185" s="520"/>
      <c r="J185" s="520"/>
      <c r="K185" s="516"/>
      <c r="L185" s="516"/>
      <c r="M185" s="516"/>
      <c r="N185" s="516"/>
      <c r="O185" s="516"/>
      <c r="P185" s="520"/>
      <c r="Q185" s="520"/>
      <c r="S185" s="529"/>
      <c r="V185" s="529"/>
    </row>
    <row r="186" spans="4:22" s="517" customFormat="1" ht="14.5" x14ac:dyDescent="0.35">
      <c r="D186" s="527" t="s">
        <v>108</v>
      </c>
      <c r="E186" s="517" t="str">
        <f>'Balance Sheet'!$C$83</f>
        <v>Tangible assets</v>
      </c>
      <c r="F186" s="517" t="str">
        <f>'Balance Sheet'!$L$37</f>
        <v>Total</v>
      </c>
      <c r="G186" s="519">
        <f>INDEX('Balance Sheet'!$B$6:$L$30,MATCH('Indirect validations'!E186,'Balance Sheet'!$C$6:$C$30,0),1)</f>
        <v>10</v>
      </c>
      <c r="H186" s="519" t="str">
        <f>HLOOKUP(F186,'Balance Sheet'!$B$7:$L$8,2,FALSE)</f>
        <v>H</v>
      </c>
      <c r="I186" s="520">
        <f>INDEX('Balance Sheet'!$B$6:$L$30,MATCH('Indirect validations'!G186,'Balance Sheet'!$B$6:$B$30,0),MATCH('Indirect validations'!H186,'Balance Sheet'!$B$8:$L$8,0))</f>
        <v>0</v>
      </c>
      <c r="J186" s="520">
        <f>INDEX('Balance Sheet'!$B$68:$L$92,MATCH('Indirect validations'!G186,'Balance Sheet'!$B$68:$B$92,0),MATCH('Indirect validations'!H186,'Balance Sheet'!$B$70:$L$70,0))</f>
        <v>0</v>
      </c>
      <c r="K186" s="516"/>
      <c r="L186" s="516"/>
      <c r="M186" s="516"/>
      <c r="N186" s="516"/>
      <c r="O186" s="516"/>
      <c r="P186" s="520"/>
      <c r="Q186" s="520"/>
      <c r="S186" s="529"/>
      <c r="V186" s="529"/>
    </row>
    <row r="187" spans="4:22" s="517" customFormat="1" ht="14.5" x14ac:dyDescent="0.35">
      <c r="D187" s="527" t="s">
        <v>108</v>
      </c>
      <c r="E187" s="517" t="str">
        <f>'Balance Sheet'!$C$84</f>
        <v>Cash at bank and in hand</v>
      </c>
      <c r="F187" s="517" t="str">
        <f>'Balance Sheet'!$L$37</f>
        <v>Total</v>
      </c>
      <c r="G187" s="519">
        <f>INDEX('Balance Sheet'!$B$6:$L$30,MATCH('Indirect validations'!E187,'Balance Sheet'!$C$6:$C$30,0),1)</f>
        <v>11</v>
      </c>
      <c r="H187" s="519" t="str">
        <f>HLOOKUP(F187,'Balance Sheet'!$B$7:$L$8,2,FALSE)</f>
        <v>H</v>
      </c>
      <c r="I187" s="520">
        <f>INDEX('Balance Sheet'!$B$6:$L$30,MATCH('Indirect validations'!G187,'Balance Sheet'!$B$6:$B$30,0),MATCH('Indirect validations'!H187,'Balance Sheet'!$B$8:$L$8,0))</f>
        <v>0</v>
      </c>
      <c r="J187" s="520">
        <f>INDEX('Balance Sheet'!$B$68:$L$92,MATCH('Indirect validations'!G187,'Balance Sheet'!$B$68:$B$92,0),MATCH('Indirect validations'!H187,'Balance Sheet'!$B$70:$L$70,0))</f>
        <v>0</v>
      </c>
      <c r="K187" s="516"/>
      <c r="L187" s="516"/>
      <c r="M187" s="516"/>
      <c r="N187" s="516"/>
      <c r="O187" s="516"/>
      <c r="P187" s="520"/>
      <c r="Q187" s="520"/>
      <c r="S187" s="529"/>
      <c r="V187" s="529"/>
    </row>
    <row r="188" spans="4:22" s="517" customFormat="1" ht="14.5" x14ac:dyDescent="0.35">
      <c r="D188" s="527" t="s">
        <v>108</v>
      </c>
      <c r="E188" s="517" t="str">
        <f>'Balance Sheet'!$C$85</f>
        <v>Other</v>
      </c>
      <c r="F188" s="517" t="str">
        <f>'Balance Sheet'!$L$37</f>
        <v>Total</v>
      </c>
      <c r="G188" s="519">
        <f>INDEX('Balance Sheet'!$B$6:$L$30,MATCH('Indirect validations'!E188,'Balance Sheet'!$C$6:$C$30,0),1)</f>
        <v>12</v>
      </c>
      <c r="H188" s="519" t="str">
        <f>HLOOKUP(F188,'Balance Sheet'!$B$7:$L$8,2,FALSE)</f>
        <v>H</v>
      </c>
      <c r="I188" s="520">
        <f>INDEX('Balance Sheet'!$B$6:$L$30,MATCH('Indirect validations'!G188,'Balance Sheet'!$B$6:$B$30,0),MATCH('Indirect validations'!H188,'Balance Sheet'!$B$8:$L$8,0))</f>
        <v>0</v>
      </c>
      <c r="J188" s="520">
        <f>INDEX('Balance Sheet'!$B$68:$L$92,MATCH('Indirect validations'!G188,'Balance Sheet'!$B$68:$B$92,0),MATCH('Indirect validations'!H188,'Balance Sheet'!$B$70:$L$70,0))</f>
        <v>0</v>
      </c>
      <c r="K188" s="516"/>
      <c r="L188" s="516"/>
      <c r="M188" s="516"/>
      <c r="N188" s="516"/>
      <c r="O188" s="516"/>
      <c r="P188" s="520"/>
      <c r="Q188" s="520"/>
      <c r="S188" s="529"/>
      <c r="V188" s="529"/>
    </row>
    <row r="189" spans="4:22" s="517" customFormat="1" ht="15" thickBot="1" x14ac:dyDescent="0.4">
      <c r="D189" s="530"/>
      <c r="E189" s="517" t="s">
        <v>114</v>
      </c>
      <c r="F189" s="517" t="str">
        <f>'Balance Sheet'!$L$37</f>
        <v>Total</v>
      </c>
      <c r="G189" s="519"/>
      <c r="H189" s="519"/>
      <c r="I189" s="539">
        <f>SUM(I186:I188)</f>
        <v>0</v>
      </c>
      <c r="J189" s="539">
        <f>SUM(J186:J188)</f>
        <v>0</v>
      </c>
      <c r="K189" s="528" t="s">
        <v>2</v>
      </c>
      <c r="L189" s="516" t="str">
        <f>'Currency risk'!$C$129</f>
        <v>Other assets</v>
      </c>
      <c r="M189" s="516" t="str">
        <f>'Currency risk'!$L$124</f>
        <v>Total</v>
      </c>
      <c r="N189" s="516">
        <f>INDEX('Currency risk'!$B$123:$C$138,MATCH('Indirect validations'!L189,'Currency risk'!$C$123:$C$138,0),1)</f>
        <v>4</v>
      </c>
      <c r="O189" s="516" t="str">
        <f>HLOOKUP(M189,'Currency risk'!$B$124:$L$125,2,FALSE)</f>
        <v>BL</v>
      </c>
      <c r="P189" s="520">
        <f>INDEX('Currency risk'!$B$123:$L$138,MATCH('Indirect validations'!N189,'Currency risk'!$B$123:$B$138,0),MATCH('Indirect validations'!O189,'Currency risk'!$B$125:$L$125,0))</f>
        <v>0</v>
      </c>
      <c r="Q189" s="520">
        <f>INDEX('Currency risk'!$N$123:$X$138,MATCH('Indirect validations'!N189,'Currency risk'!$N$123:$N$138,0),MATCH('Indirect validations'!O189,'Currency risk'!$N$125:$X$125,0))</f>
        <v>0</v>
      </c>
      <c r="R189" s="517" t="str">
        <f t="shared" ref="R189" si="150">IF($T189="No",IF(I189=P189,"Pass","Fail"),IF(I189+P189=0,"Pass","Fail"))</f>
        <v>Pass</v>
      </c>
      <c r="S189" s="529" t="str">
        <f t="shared" ref="S189" si="151">IF($T189="No",IF(J189=Q189,"Pass","Fail"),IF(J189+Q189=0,"Pass","Fail"))</f>
        <v>Pass</v>
      </c>
      <c r="T189" s="517" t="s">
        <v>16</v>
      </c>
      <c r="U189" s="517">
        <f t="shared" ref="U189" si="152">IF(R189="Pass",0,1)</f>
        <v>0</v>
      </c>
      <c r="V189" s="529">
        <f t="shared" ref="V189" si="153">IF(S189="Pass",0,1)</f>
        <v>0</v>
      </c>
    </row>
    <row r="190" spans="4:22" s="517" customFormat="1" ht="13" thickTop="1" x14ac:dyDescent="0.25">
      <c r="D190" s="530"/>
      <c r="G190" s="519"/>
      <c r="H190" s="519"/>
      <c r="I190" s="520"/>
      <c r="J190" s="520"/>
      <c r="N190" s="519"/>
      <c r="O190" s="519"/>
      <c r="P190" s="520"/>
      <c r="Q190" s="520"/>
      <c r="S190" s="529"/>
      <c r="V190" s="529"/>
    </row>
    <row r="191" spans="4:22" s="517" customFormat="1" ht="14.5" x14ac:dyDescent="0.35">
      <c r="D191" s="527" t="s">
        <v>108</v>
      </c>
      <c r="E191" s="517" t="str">
        <f>'Balance Sheet'!$C$25</f>
        <v>Accrued interest and rent</v>
      </c>
      <c r="F191" s="517" t="str">
        <f>'Balance Sheet'!$E$37</f>
        <v>2024 UY</v>
      </c>
      <c r="G191" s="519">
        <f>INDEX('Balance Sheet'!$B$6:$L$30,MATCH('Indirect validations'!E191,'Balance Sheet'!$C$6:$C$30,0),1)</f>
        <v>13</v>
      </c>
      <c r="H191" s="519" t="str">
        <f>HLOOKUP(F191,'Balance Sheet'!$B$7:$L$8,2,FALSE)</f>
        <v>A</v>
      </c>
      <c r="I191" s="520">
        <f>INDEX('Balance Sheet'!$B$6:$L$30,MATCH('Indirect validations'!G191,'Balance Sheet'!$B$6:$B$30,0),MATCH('Indirect validations'!H191,'Balance Sheet'!$B$8:$L$8,0))</f>
        <v>0</v>
      </c>
      <c r="J191" s="520">
        <f>INDEX('Balance Sheet'!$B$68:$L$92,MATCH('Indirect validations'!G191,'Balance Sheet'!$B$68:$B$92,0),MATCH('Indirect validations'!H191,'Balance Sheet'!$B$70:$L$70,0))</f>
        <v>0</v>
      </c>
      <c r="K191" s="516"/>
      <c r="L191" s="516"/>
      <c r="M191" s="516"/>
      <c r="N191" s="516"/>
      <c r="O191" s="516"/>
      <c r="P191" s="520"/>
      <c r="Q191" s="520"/>
      <c r="S191" s="529"/>
      <c r="V191" s="529"/>
    </row>
    <row r="192" spans="4:22" s="517" customFormat="1" ht="14.5" x14ac:dyDescent="0.35">
      <c r="D192" s="527" t="s">
        <v>108</v>
      </c>
      <c r="E192" s="517" t="str">
        <f>'Balance Sheet'!$C$26</f>
        <v>Deferred acquisition costs</v>
      </c>
      <c r="F192" s="517" t="str">
        <f>'Balance Sheet'!$E$37</f>
        <v>2024 UY</v>
      </c>
      <c r="G192" s="519">
        <f>INDEX('Balance Sheet'!$B$6:$L$30,MATCH('Indirect validations'!E192,'Balance Sheet'!$C$6:$C$30,0),1)</f>
        <v>14</v>
      </c>
      <c r="H192" s="519" t="str">
        <f>HLOOKUP(F192,'Balance Sheet'!$B$7:$L$8,2,FALSE)</f>
        <v>A</v>
      </c>
      <c r="I192" s="520">
        <f>INDEX('Balance Sheet'!$B$6:$L$30,MATCH('Indirect validations'!G192,'Balance Sheet'!$B$6:$B$30,0),MATCH('Indirect validations'!H192,'Balance Sheet'!$B$8:$L$8,0))</f>
        <v>0</v>
      </c>
      <c r="J192" s="520">
        <f>INDEX('Balance Sheet'!$B$68:$L$92,MATCH('Indirect validations'!G192,'Balance Sheet'!$B$68:$B$92,0),MATCH('Indirect validations'!H192,'Balance Sheet'!$B$70:$L$70,0))</f>
        <v>0</v>
      </c>
      <c r="N192" s="519"/>
      <c r="O192" s="519"/>
      <c r="P192" s="520"/>
      <c r="Q192" s="520"/>
      <c r="S192" s="529"/>
      <c r="V192" s="529"/>
    </row>
    <row r="193" spans="4:22" s="517" customFormat="1" ht="14.5" x14ac:dyDescent="0.35">
      <c r="D193" s="527" t="s">
        <v>108</v>
      </c>
      <c r="E193" s="517" t="str">
        <f>'Balance Sheet'!$C$27</f>
        <v>Other prepayments and accrued income</v>
      </c>
      <c r="F193" s="517" t="str">
        <f>'Balance Sheet'!$E$37</f>
        <v>2024 UY</v>
      </c>
      <c r="G193" s="519">
        <f>INDEX('Balance Sheet'!$B$6:$L$30,MATCH('Indirect validations'!E193,'Balance Sheet'!$C$6:$C$30,0),1)</f>
        <v>15</v>
      </c>
      <c r="H193" s="519" t="str">
        <f>HLOOKUP(F193,'Balance Sheet'!$B$7:$L$8,2,FALSE)</f>
        <v>A</v>
      </c>
      <c r="I193" s="520">
        <f>INDEX('Balance Sheet'!$B$6:$L$30,MATCH('Indirect validations'!G193,'Balance Sheet'!$B$6:$B$30,0),MATCH('Indirect validations'!H193,'Balance Sheet'!$B$8:$L$8,0))</f>
        <v>0</v>
      </c>
      <c r="J193" s="520">
        <f>INDEX('Balance Sheet'!$B$68:$L$92,MATCH('Indirect validations'!G193,'Balance Sheet'!$B$68:$B$92,0),MATCH('Indirect validations'!H193,'Balance Sheet'!$B$70:$L$70,0))</f>
        <v>0</v>
      </c>
      <c r="N193" s="519"/>
      <c r="O193" s="519"/>
      <c r="P193" s="520"/>
      <c r="Q193" s="520"/>
      <c r="S193" s="529"/>
      <c r="V193" s="529"/>
    </row>
    <row r="194" spans="4:22" s="517" customFormat="1" ht="15" thickBot="1" x14ac:dyDescent="0.4">
      <c r="D194" s="530"/>
      <c r="E194" s="517" t="s">
        <v>115</v>
      </c>
      <c r="F194" s="517" t="str">
        <f>'Balance Sheet'!$E$37</f>
        <v>2024 UY</v>
      </c>
      <c r="G194" s="519"/>
      <c r="H194" s="519"/>
      <c r="I194" s="539">
        <f>SUM(I191:I193)</f>
        <v>0</v>
      </c>
      <c r="J194" s="539">
        <f>SUM(J191:J193)</f>
        <v>0</v>
      </c>
      <c r="K194" s="528" t="s">
        <v>2</v>
      </c>
      <c r="L194" s="516" t="str">
        <f>'Currency risk'!$C$11</f>
        <v>Prepayments and accrued income</v>
      </c>
      <c r="M194" s="516" t="str">
        <f>'Currency risk'!$L$5</f>
        <v>Total</v>
      </c>
      <c r="N194" s="516">
        <f>INDEX('Currency risk'!$B$4:$C$19,MATCH('Indirect validations'!L194,'Currency risk'!$C$4:$C$19,0),1)</f>
        <v>5</v>
      </c>
      <c r="O194" s="516" t="str">
        <f>HLOOKUP(M194,'Currency risk'!$B$5:$L$6,2,FALSE)</f>
        <v>H</v>
      </c>
      <c r="P194" s="520">
        <f>INDEX('Currency risk'!$B$4:$L$19,MATCH('Indirect validations'!N194,'Currency risk'!$B$4:$B$19,0),MATCH('Indirect validations'!O194,'Currency risk'!$B$6:$L$6,0))</f>
        <v>0</v>
      </c>
      <c r="Q194" s="520">
        <f>INDEX('Currency risk'!$N$4:$X$19,MATCH('Indirect validations'!N194,'Currency risk'!$N$4:$N$19,0),MATCH('Indirect validations'!O194,'Currency risk'!$N$6:$X$6,0))</f>
        <v>0</v>
      </c>
      <c r="R194" s="517" t="str">
        <f t="shared" ref="R194" si="154">IF($T194="No",IF(I194=P194,"Pass","Fail"),IF(I194+P194=0,"Pass","Fail"))</f>
        <v>Pass</v>
      </c>
      <c r="S194" s="529" t="str">
        <f t="shared" ref="S194" si="155">IF($T194="No",IF(J194=Q194,"Pass","Fail"),IF(J194+Q194=0,"Pass","Fail"))</f>
        <v>Pass</v>
      </c>
      <c r="T194" s="517" t="s">
        <v>16</v>
      </c>
      <c r="U194" s="517">
        <f t="shared" ref="U194" si="156">IF(R194="Pass",0,1)</f>
        <v>0</v>
      </c>
      <c r="V194" s="529">
        <f t="shared" ref="V194" si="157">IF(S194="Pass",0,1)</f>
        <v>0</v>
      </c>
    </row>
    <row r="195" spans="4:22" s="517" customFormat="1" ht="13" thickTop="1" x14ac:dyDescent="0.25">
      <c r="D195" s="530"/>
      <c r="G195" s="519"/>
      <c r="H195" s="519"/>
      <c r="I195" s="520"/>
      <c r="J195" s="520"/>
      <c r="N195" s="519"/>
      <c r="O195" s="519"/>
      <c r="P195" s="520"/>
      <c r="Q195" s="520"/>
      <c r="S195" s="529"/>
      <c r="V195" s="529"/>
    </row>
    <row r="196" spans="4:22" s="517" customFormat="1" ht="14.5" x14ac:dyDescent="0.35">
      <c r="D196" s="527" t="s">
        <v>108</v>
      </c>
      <c r="E196" s="517" t="str">
        <f>'Balance Sheet'!$C$25</f>
        <v>Accrued interest and rent</v>
      </c>
      <c r="F196" s="517" t="str">
        <f>'Balance Sheet'!$F$37</f>
        <v>2023 UY</v>
      </c>
      <c r="G196" s="519">
        <f>INDEX('Balance Sheet'!$B$6:$L$30,MATCH('Indirect validations'!E196,'Balance Sheet'!$C$6:$C$30,0),1)</f>
        <v>13</v>
      </c>
      <c r="H196" s="519" t="str">
        <f>HLOOKUP(F196,'Balance Sheet'!$B$7:$L$8,2,FALSE)</f>
        <v>B</v>
      </c>
      <c r="I196" s="520">
        <f>INDEX('Balance Sheet'!$B$6:$L$30,MATCH('Indirect validations'!G196,'Balance Sheet'!$B$6:$B$30,0),MATCH('Indirect validations'!H196,'Balance Sheet'!$B$8:$L$8,0))</f>
        <v>0</v>
      </c>
      <c r="J196" s="520">
        <f>INDEX('Balance Sheet'!$B$68:$L$92,MATCH('Indirect validations'!G196,'Balance Sheet'!$B$68:$B$92,0),MATCH('Indirect validations'!H196,'Balance Sheet'!$B$70:$L$70,0))</f>
        <v>0</v>
      </c>
      <c r="N196" s="519"/>
      <c r="O196" s="519"/>
      <c r="P196" s="520"/>
      <c r="Q196" s="520"/>
      <c r="S196" s="529"/>
      <c r="V196" s="529"/>
    </row>
    <row r="197" spans="4:22" s="517" customFormat="1" ht="14.5" x14ac:dyDescent="0.35">
      <c r="D197" s="527" t="s">
        <v>108</v>
      </c>
      <c r="E197" s="517" t="str">
        <f>'Balance Sheet'!$C$26</f>
        <v>Deferred acquisition costs</v>
      </c>
      <c r="F197" s="517" t="str">
        <f>'Balance Sheet'!$F$37</f>
        <v>2023 UY</v>
      </c>
      <c r="G197" s="519">
        <f>INDEX('Balance Sheet'!$B$6:$L$30,MATCH('Indirect validations'!E197,'Balance Sheet'!$C$6:$C$30,0),1)</f>
        <v>14</v>
      </c>
      <c r="H197" s="519" t="str">
        <f>HLOOKUP(F197,'Balance Sheet'!$B$7:$L$8,2,FALSE)</f>
        <v>B</v>
      </c>
      <c r="I197" s="520">
        <f>INDEX('Balance Sheet'!$B$6:$L$30,MATCH('Indirect validations'!G197,'Balance Sheet'!$B$6:$B$30,0),MATCH('Indirect validations'!H197,'Balance Sheet'!$B$8:$L$8,0))</f>
        <v>0</v>
      </c>
      <c r="J197" s="520">
        <f>INDEX('Balance Sheet'!$B$68:$L$92,MATCH('Indirect validations'!G197,'Balance Sheet'!$B$68:$B$92,0),MATCH('Indirect validations'!H197,'Balance Sheet'!$B$70:$L$70,0))</f>
        <v>0</v>
      </c>
      <c r="N197" s="519"/>
      <c r="O197" s="519"/>
      <c r="P197" s="520"/>
      <c r="Q197" s="520"/>
      <c r="S197" s="529"/>
      <c r="V197" s="529"/>
    </row>
    <row r="198" spans="4:22" s="517" customFormat="1" ht="14.5" x14ac:dyDescent="0.35">
      <c r="D198" s="527" t="s">
        <v>108</v>
      </c>
      <c r="E198" s="517" t="str">
        <f>'Balance Sheet'!$C$27</f>
        <v>Other prepayments and accrued income</v>
      </c>
      <c r="F198" s="517" t="str">
        <f>'Balance Sheet'!$F$37</f>
        <v>2023 UY</v>
      </c>
      <c r="G198" s="519">
        <f>INDEX('Balance Sheet'!$B$6:$L$30,MATCH('Indirect validations'!E198,'Balance Sheet'!$C$6:$C$30,0),1)</f>
        <v>15</v>
      </c>
      <c r="H198" s="519" t="str">
        <f>HLOOKUP(F198,'Balance Sheet'!$B$7:$L$8,2,FALSE)</f>
        <v>B</v>
      </c>
      <c r="I198" s="520">
        <f>INDEX('Balance Sheet'!$B$6:$L$30,MATCH('Indirect validations'!G198,'Balance Sheet'!$B$6:$B$30,0),MATCH('Indirect validations'!H198,'Balance Sheet'!$B$8:$L$8,0))</f>
        <v>0</v>
      </c>
      <c r="J198" s="520">
        <f>INDEX('Balance Sheet'!$B$68:$L$92,MATCH('Indirect validations'!G198,'Balance Sheet'!$B$68:$B$92,0),MATCH('Indirect validations'!H198,'Balance Sheet'!$B$70:$L$70,0))</f>
        <v>0</v>
      </c>
      <c r="N198" s="519"/>
      <c r="O198" s="519"/>
      <c r="P198" s="520"/>
      <c r="Q198" s="520"/>
      <c r="S198" s="529"/>
      <c r="V198" s="529"/>
    </row>
    <row r="199" spans="4:22" s="517" customFormat="1" ht="15" thickBot="1" x14ac:dyDescent="0.4">
      <c r="D199" s="530"/>
      <c r="E199" s="517" t="s">
        <v>115</v>
      </c>
      <c r="F199" s="517" t="str">
        <f>'Balance Sheet'!$F$37</f>
        <v>2023 UY</v>
      </c>
      <c r="G199" s="519"/>
      <c r="H199" s="519"/>
      <c r="I199" s="539">
        <f>SUM(I196:I198)</f>
        <v>0</v>
      </c>
      <c r="J199" s="539">
        <f>SUM(J196:J198)</f>
        <v>0</v>
      </c>
      <c r="K199" s="528" t="s">
        <v>2</v>
      </c>
      <c r="L199" s="516" t="str">
        <f>'Currency risk'!$C$28</f>
        <v>Prepayments and accrued income</v>
      </c>
      <c r="M199" s="516" t="str">
        <f>'Currency risk'!$L$22</f>
        <v>Total</v>
      </c>
      <c r="N199" s="516">
        <f>INDEX('Currency risk'!$B$21:$C$36,MATCH('Indirect validations'!L199,'Currency risk'!$C$21:$C$36,0),1)</f>
        <v>5</v>
      </c>
      <c r="O199" s="516" t="str">
        <f>HLOOKUP(M199,'Currency risk'!$B$22:$L$23,2,FALSE)</f>
        <v>P</v>
      </c>
      <c r="P199" s="520">
        <f>INDEX('Currency risk'!$B$21:$L$36,MATCH('Indirect validations'!N199,'Currency risk'!$B$21:$B$36,0),MATCH('Indirect validations'!O199,'Currency risk'!$B$23:$L$23,0))</f>
        <v>0</v>
      </c>
      <c r="Q199" s="520">
        <f>INDEX('Currency risk'!$N$21:$X$36,MATCH('Indirect validations'!N199,'Currency risk'!$N$21:$N$36,0),MATCH('Indirect validations'!O199,'Currency risk'!$N$23:$X$23,0))</f>
        <v>0</v>
      </c>
      <c r="R199" s="517" t="str">
        <f t="shared" ref="R199" si="158">IF($T199="No",IF(I199=P199,"Pass","Fail"),IF(I199+P199=0,"Pass","Fail"))</f>
        <v>Pass</v>
      </c>
      <c r="S199" s="529" t="str">
        <f t="shared" ref="S199" si="159">IF($T199="No",IF(J199=Q199,"Pass","Fail"),IF(J199+Q199=0,"Pass","Fail"))</f>
        <v>Pass</v>
      </c>
      <c r="T199" s="517" t="s">
        <v>16</v>
      </c>
      <c r="U199" s="517">
        <f t="shared" ref="U199" si="160">IF(R199="Pass",0,1)</f>
        <v>0</v>
      </c>
      <c r="V199" s="529">
        <f t="shared" ref="V199" si="161">IF(S199="Pass",0,1)</f>
        <v>0</v>
      </c>
    </row>
    <row r="200" spans="4:22" s="517" customFormat="1" ht="13" thickTop="1" x14ac:dyDescent="0.25">
      <c r="D200" s="530"/>
      <c r="G200" s="519"/>
      <c r="H200" s="519"/>
      <c r="I200" s="520"/>
      <c r="J200" s="520"/>
      <c r="N200" s="519"/>
      <c r="O200" s="519"/>
      <c r="P200" s="520"/>
      <c r="Q200" s="520"/>
      <c r="S200" s="529"/>
      <c r="V200" s="529"/>
    </row>
    <row r="201" spans="4:22" s="517" customFormat="1" ht="14.5" x14ac:dyDescent="0.35">
      <c r="D201" s="527" t="s">
        <v>108</v>
      </c>
      <c r="E201" s="517" t="str">
        <f>'Balance Sheet'!$C$25</f>
        <v>Accrued interest and rent</v>
      </c>
      <c r="F201" s="517" t="str">
        <f>'Balance Sheet'!$G$37</f>
        <v>2022 UY</v>
      </c>
      <c r="G201" s="519">
        <f>INDEX('Balance Sheet'!$B$6:$L$30,MATCH('Indirect validations'!E201,'Balance Sheet'!$C$6:$C$30,0),1)</f>
        <v>13</v>
      </c>
      <c r="H201" s="519" t="str">
        <f>HLOOKUP(F201,'Balance Sheet'!$B$7:$L$8,2,FALSE)</f>
        <v>C</v>
      </c>
      <c r="I201" s="520">
        <f>INDEX('Balance Sheet'!$B$6:$L$30,MATCH('Indirect validations'!G201,'Balance Sheet'!$B$6:$B$30,0),MATCH('Indirect validations'!H201,'Balance Sheet'!$B$8:$L$8,0))</f>
        <v>0</v>
      </c>
      <c r="J201" s="520">
        <f>INDEX('Balance Sheet'!$B$68:$L$92,MATCH('Indirect validations'!G201,'Balance Sheet'!$B$68:$B$92,0),MATCH('Indirect validations'!H201,'Balance Sheet'!$B$70:$L$70,0))</f>
        <v>0</v>
      </c>
      <c r="N201" s="519"/>
      <c r="O201" s="519"/>
      <c r="P201" s="520"/>
      <c r="Q201" s="520"/>
      <c r="S201" s="529"/>
      <c r="V201" s="529"/>
    </row>
    <row r="202" spans="4:22" s="517" customFormat="1" ht="14.5" x14ac:dyDescent="0.35">
      <c r="D202" s="527" t="s">
        <v>108</v>
      </c>
      <c r="E202" s="517" t="str">
        <f>'Balance Sheet'!$C$26</f>
        <v>Deferred acquisition costs</v>
      </c>
      <c r="F202" s="517" t="str">
        <f>'Balance Sheet'!$G$37</f>
        <v>2022 UY</v>
      </c>
      <c r="G202" s="519">
        <f>INDEX('Balance Sheet'!$B$6:$L$30,MATCH('Indirect validations'!E202,'Balance Sheet'!$C$6:$C$30,0),1)</f>
        <v>14</v>
      </c>
      <c r="H202" s="519" t="str">
        <f>HLOOKUP(F202,'Balance Sheet'!$B$7:$L$8,2,FALSE)</f>
        <v>C</v>
      </c>
      <c r="I202" s="520">
        <f>INDEX('Balance Sheet'!$B$6:$L$30,MATCH('Indirect validations'!G202,'Balance Sheet'!$B$6:$B$30,0),MATCH('Indirect validations'!H202,'Balance Sheet'!$B$8:$L$8,0))</f>
        <v>0</v>
      </c>
      <c r="J202" s="520">
        <f>INDEX('Balance Sheet'!$B$68:$L$92,MATCH('Indirect validations'!G202,'Balance Sheet'!$B$68:$B$92,0),MATCH('Indirect validations'!H202,'Balance Sheet'!$B$70:$L$70,0))</f>
        <v>0</v>
      </c>
      <c r="N202" s="519"/>
      <c r="O202" s="519"/>
      <c r="P202" s="520"/>
      <c r="Q202" s="520"/>
      <c r="S202" s="529"/>
      <c r="V202" s="529"/>
    </row>
    <row r="203" spans="4:22" s="517" customFormat="1" ht="14.5" x14ac:dyDescent="0.35">
      <c r="D203" s="527" t="s">
        <v>108</v>
      </c>
      <c r="E203" s="517" t="str">
        <f>'Balance Sheet'!$C$27</f>
        <v>Other prepayments and accrued income</v>
      </c>
      <c r="F203" s="517" t="str">
        <f>'Balance Sheet'!$G$37</f>
        <v>2022 UY</v>
      </c>
      <c r="G203" s="519">
        <f>INDEX('Balance Sheet'!$B$6:$L$30,MATCH('Indirect validations'!E203,'Balance Sheet'!$C$6:$C$30,0),1)</f>
        <v>15</v>
      </c>
      <c r="H203" s="519" t="str">
        <f>HLOOKUP(F203,'Balance Sheet'!$B$7:$L$8,2,FALSE)</f>
        <v>C</v>
      </c>
      <c r="I203" s="520">
        <f>INDEX('Balance Sheet'!$B$6:$L$30,MATCH('Indirect validations'!G203,'Balance Sheet'!$B$6:$B$30,0),MATCH('Indirect validations'!H203,'Balance Sheet'!$B$8:$L$8,0))</f>
        <v>0</v>
      </c>
      <c r="J203" s="520">
        <f>INDEX('Balance Sheet'!$B$68:$L$92,MATCH('Indirect validations'!G203,'Balance Sheet'!$B$68:$B$92,0),MATCH('Indirect validations'!H203,'Balance Sheet'!$B$70:$L$70,0))</f>
        <v>0</v>
      </c>
      <c r="N203" s="519"/>
      <c r="O203" s="519"/>
      <c r="P203" s="520"/>
      <c r="Q203" s="520"/>
      <c r="S203" s="529"/>
      <c r="V203" s="529"/>
    </row>
    <row r="204" spans="4:22" s="517" customFormat="1" ht="15" thickBot="1" x14ac:dyDescent="0.4">
      <c r="D204" s="530"/>
      <c r="E204" s="517" t="s">
        <v>115</v>
      </c>
      <c r="F204" s="517" t="str">
        <f>'Balance Sheet'!$G$37</f>
        <v>2022 UY</v>
      </c>
      <c r="G204" s="519"/>
      <c r="H204" s="519"/>
      <c r="I204" s="539">
        <f>SUM(I201:I203)</f>
        <v>0</v>
      </c>
      <c r="J204" s="539">
        <f>SUM(J201:J203)</f>
        <v>0</v>
      </c>
      <c r="K204" s="528" t="s">
        <v>2</v>
      </c>
      <c r="L204" s="516" t="str">
        <f>'Currency risk'!$C$45</f>
        <v>Prepayments and accrued income</v>
      </c>
      <c r="M204" s="516" t="str">
        <f>'Currency risk'!$L$39</f>
        <v>Total</v>
      </c>
      <c r="N204" s="516">
        <f>INDEX('Currency risk'!$B$38:$C$53,MATCH('Indirect validations'!L204,'Currency risk'!$C$38:$C$53,0),1)</f>
        <v>5</v>
      </c>
      <c r="O204" s="516" t="str">
        <f>HLOOKUP(M204,'Currency risk'!$B$39:$L$40,2,FALSE)</f>
        <v>X</v>
      </c>
      <c r="P204" s="520">
        <f>INDEX('Currency risk'!$B$38:$L$53,MATCH('Indirect validations'!N204,'Currency risk'!$B$38:$B$53,0),MATCH('Indirect validations'!O204,'Currency risk'!$B$40:$L$40,0))</f>
        <v>0</v>
      </c>
      <c r="Q204" s="520">
        <f>INDEX('Currency risk'!$N$38:$X$53,MATCH('Indirect validations'!N204,'Currency risk'!$N$38:$N$53,0),MATCH('Indirect validations'!O204,'Currency risk'!$N$40:$X$40,0))</f>
        <v>0</v>
      </c>
      <c r="R204" s="517" t="str">
        <f t="shared" ref="R204" si="162">IF($T204="No",IF(I204=P204,"Pass","Fail"),IF(I204+P204=0,"Pass","Fail"))</f>
        <v>Pass</v>
      </c>
      <c r="S204" s="529" t="str">
        <f t="shared" ref="S204" si="163">IF($T204="No",IF(J204=Q204,"Pass","Fail"),IF(J204+Q204=0,"Pass","Fail"))</f>
        <v>Pass</v>
      </c>
      <c r="T204" s="517" t="s">
        <v>16</v>
      </c>
      <c r="U204" s="517">
        <f t="shared" ref="U204" si="164">IF(R204="Pass",0,1)</f>
        <v>0</v>
      </c>
      <c r="V204" s="529">
        <f t="shared" ref="V204" si="165">IF(S204="Pass",0,1)</f>
        <v>0</v>
      </c>
    </row>
    <row r="205" spans="4:22" s="517" customFormat="1" ht="14.5" thickTop="1" x14ac:dyDescent="0.3">
      <c r="D205" s="530"/>
      <c r="G205" s="519"/>
      <c r="H205" s="519"/>
      <c r="I205" s="520"/>
      <c r="J205" s="520"/>
      <c r="K205" s="516"/>
      <c r="L205" s="516"/>
      <c r="M205" s="516"/>
      <c r="N205" s="516"/>
      <c r="O205" s="516"/>
      <c r="P205" s="520"/>
      <c r="Q205" s="520"/>
      <c r="S205" s="529"/>
      <c r="V205" s="529"/>
    </row>
    <row r="206" spans="4:22" s="517" customFormat="1" ht="14.5" x14ac:dyDescent="0.35">
      <c r="D206" s="527" t="s">
        <v>108</v>
      </c>
      <c r="E206" s="517" t="str">
        <f>'Balance Sheet'!$C$25</f>
        <v>Accrued interest and rent</v>
      </c>
      <c r="F206" s="517" t="str">
        <f>'Balance Sheet'!$H$37</f>
        <v>2021 UY</v>
      </c>
      <c r="G206" s="519">
        <f>INDEX('Balance Sheet'!$B$6:$L$30,MATCH('Indirect validations'!E206,'Balance Sheet'!$C$6:$C$30,0),1)</f>
        <v>13</v>
      </c>
      <c r="H206" s="519" t="str">
        <f>HLOOKUP(F206,'Balance Sheet'!$B$7:$L$8,2,FALSE)</f>
        <v>D</v>
      </c>
      <c r="I206" s="520">
        <f>INDEX('Balance Sheet'!$B$6:$L$30,MATCH('Indirect validations'!G206,'Balance Sheet'!$B$6:$B$30,0),MATCH('Indirect validations'!H206,'Balance Sheet'!$B$8:$L$8,0))</f>
        <v>0</v>
      </c>
      <c r="J206" s="520">
        <f>INDEX('Balance Sheet'!$B$68:$L$92,MATCH('Indirect validations'!G206,'Balance Sheet'!$B$68:$B$92,0),MATCH('Indirect validations'!H206,'Balance Sheet'!$B$70:$L$70,0))</f>
        <v>0</v>
      </c>
      <c r="K206" s="516"/>
      <c r="L206" s="516"/>
      <c r="M206" s="516"/>
      <c r="N206" s="516"/>
      <c r="O206" s="516"/>
      <c r="P206" s="520"/>
      <c r="Q206" s="520"/>
      <c r="S206" s="529"/>
      <c r="V206" s="529"/>
    </row>
    <row r="207" spans="4:22" s="517" customFormat="1" ht="14.5" x14ac:dyDescent="0.35">
      <c r="D207" s="527" t="s">
        <v>108</v>
      </c>
      <c r="E207" s="517" t="str">
        <f>'Balance Sheet'!$C$26</f>
        <v>Deferred acquisition costs</v>
      </c>
      <c r="F207" s="517" t="str">
        <f>'Balance Sheet'!$H$37</f>
        <v>2021 UY</v>
      </c>
      <c r="G207" s="519">
        <f>INDEX('Balance Sheet'!$B$6:$L$30,MATCH('Indirect validations'!E207,'Balance Sheet'!$C$6:$C$30,0),1)</f>
        <v>14</v>
      </c>
      <c r="H207" s="519" t="str">
        <f>HLOOKUP(F207,'Balance Sheet'!$B$7:$L$8,2,FALSE)</f>
        <v>D</v>
      </c>
      <c r="I207" s="520">
        <f>INDEX('Balance Sheet'!$B$6:$L$30,MATCH('Indirect validations'!G207,'Balance Sheet'!$B$6:$B$30,0),MATCH('Indirect validations'!H207,'Balance Sheet'!$B$8:$L$8,0))</f>
        <v>0</v>
      </c>
      <c r="J207" s="520">
        <f>INDEX('Balance Sheet'!$B$68:$L$92,MATCH('Indirect validations'!G207,'Balance Sheet'!$B$68:$B$92,0),MATCH('Indirect validations'!H207,'Balance Sheet'!$B$70:$L$70,0))</f>
        <v>0</v>
      </c>
      <c r="K207" s="516"/>
      <c r="L207" s="516"/>
      <c r="M207" s="516"/>
      <c r="N207" s="516"/>
      <c r="O207" s="516"/>
      <c r="P207" s="520"/>
      <c r="Q207" s="520"/>
      <c r="S207" s="529"/>
      <c r="V207" s="529"/>
    </row>
    <row r="208" spans="4:22" s="517" customFormat="1" ht="14.5" x14ac:dyDescent="0.35">
      <c r="D208" s="527" t="s">
        <v>108</v>
      </c>
      <c r="E208" s="517" t="str">
        <f>'Balance Sheet'!$C$27</f>
        <v>Other prepayments and accrued income</v>
      </c>
      <c r="F208" s="517" t="str">
        <f>'Balance Sheet'!$H$37</f>
        <v>2021 UY</v>
      </c>
      <c r="G208" s="519">
        <f>INDEX('Balance Sheet'!$B$6:$L$30,MATCH('Indirect validations'!E208,'Balance Sheet'!$C$6:$C$30,0),1)</f>
        <v>15</v>
      </c>
      <c r="H208" s="519" t="str">
        <f>HLOOKUP(F208,'Balance Sheet'!$B$7:$L$8,2,FALSE)</f>
        <v>D</v>
      </c>
      <c r="I208" s="520">
        <f>INDEX('Balance Sheet'!$B$6:$L$30,MATCH('Indirect validations'!G208,'Balance Sheet'!$B$6:$B$30,0),MATCH('Indirect validations'!H208,'Balance Sheet'!$B$8:$L$8,0))</f>
        <v>0</v>
      </c>
      <c r="J208" s="520">
        <f>INDEX('Balance Sheet'!$B$68:$L$92,MATCH('Indirect validations'!G208,'Balance Sheet'!$B$68:$B$92,0),MATCH('Indirect validations'!H208,'Balance Sheet'!$B$70:$L$70,0))</f>
        <v>0</v>
      </c>
      <c r="K208" s="516"/>
      <c r="L208" s="516"/>
      <c r="M208" s="516"/>
      <c r="N208" s="516"/>
      <c r="O208" s="516"/>
      <c r="P208" s="520"/>
      <c r="Q208" s="520"/>
      <c r="S208" s="529"/>
      <c r="V208" s="529"/>
    </row>
    <row r="209" spans="4:22" s="517" customFormat="1" ht="15" thickBot="1" x14ac:dyDescent="0.4">
      <c r="D209" s="530"/>
      <c r="E209" s="517" t="s">
        <v>115</v>
      </c>
      <c r="F209" s="517" t="str">
        <f>'Balance Sheet'!$H$37</f>
        <v>2021 UY</v>
      </c>
      <c r="G209" s="519"/>
      <c r="H209" s="519"/>
      <c r="I209" s="539">
        <f>SUM(I206:I208)</f>
        <v>0</v>
      </c>
      <c r="J209" s="539">
        <f>SUM(J206:J208)</f>
        <v>0</v>
      </c>
      <c r="K209" s="528" t="s">
        <v>2</v>
      </c>
      <c r="L209" s="516" t="str">
        <f>'Currency risk'!$C$62</f>
        <v>Prepayments and accrued income</v>
      </c>
      <c r="M209" s="516" t="str">
        <f>'Currency risk'!$L$56</f>
        <v>Total</v>
      </c>
      <c r="N209" s="516">
        <f>INDEX('Currency risk'!$B$55:$C$70,MATCH('Indirect validations'!L209,'Currency risk'!$C$55:$C$70,0),1)</f>
        <v>5</v>
      </c>
      <c r="O209" s="516" t="str">
        <f>HLOOKUP(M209,'Currency risk'!$B$56:$L$57,2,FALSE)</f>
        <v>AF</v>
      </c>
      <c r="P209" s="520">
        <f>INDEX('Currency risk'!$B$55:$L$70,MATCH('Indirect validations'!N209,'Currency risk'!$B$55:$B$70,0),MATCH('Indirect validations'!O209,'Currency risk'!$B$57:$L$57,0))</f>
        <v>0</v>
      </c>
      <c r="Q209" s="520">
        <f>INDEX('Currency risk'!$N$55:$X$70,MATCH('Indirect validations'!N209,'Currency risk'!$N$55:$N$70,0),MATCH('Indirect validations'!O209,'Currency risk'!$N$57:$X$57,0))</f>
        <v>0</v>
      </c>
      <c r="R209" s="517" t="str">
        <f t="shared" ref="R209" si="166">IF($T209="No",IF(I209=P209,"Pass","Fail"),IF(I209+P209=0,"Pass","Fail"))</f>
        <v>Pass</v>
      </c>
      <c r="S209" s="529" t="str">
        <f t="shared" ref="S209" si="167">IF($T209="No",IF(J209=Q209,"Pass","Fail"),IF(J209+Q209=0,"Pass","Fail"))</f>
        <v>Pass</v>
      </c>
      <c r="T209" s="517" t="s">
        <v>16</v>
      </c>
      <c r="U209" s="517">
        <f t="shared" ref="U209" si="168">IF(R209="Pass",0,1)</f>
        <v>0</v>
      </c>
      <c r="V209" s="529">
        <f t="shared" ref="V209" si="169">IF(S209="Pass",0,1)</f>
        <v>0</v>
      </c>
    </row>
    <row r="210" spans="4:22" s="517" customFormat="1" ht="14.5" thickTop="1" x14ac:dyDescent="0.3">
      <c r="D210" s="530"/>
      <c r="G210" s="519"/>
      <c r="H210" s="519"/>
      <c r="I210" s="520"/>
      <c r="J210" s="520"/>
      <c r="K210" s="516"/>
      <c r="L210" s="516"/>
      <c r="M210" s="516"/>
      <c r="N210" s="516"/>
      <c r="O210" s="516"/>
      <c r="P210" s="520"/>
      <c r="Q210" s="520"/>
      <c r="S210" s="529"/>
      <c r="V210" s="529"/>
    </row>
    <row r="211" spans="4:22" s="517" customFormat="1" ht="14.5" x14ac:dyDescent="0.35">
      <c r="D211" s="527" t="s">
        <v>108</v>
      </c>
      <c r="E211" s="517" t="str">
        <f>'Balance Sheet'!$C$25</f>
        <v>Accrued interest and rent</v>
      </c>
      <c r="F211" s="517" t="str">
        <f>'Balance Sheet'!$I$37</f>
        <v>2020 UY</v>
      </c>
      <c r="G211" s="519">
        <f>INDEX('Balance Sheet'!$B$6:$L$30,MATCH('Indirect validations'!E211,'Balance Sheet'!$C$6:$C$30,0),1)</f>
        <v>13</v>
      </c>
      <c r="H211" s="519" t="str">
        <f>HLOOKUP(F211,'Balance Sheet'!$B$7:$L$8,2,FALSE)</f>
        <v>E</v>
      </c>
      <c r="I211" s="520">
        <f>INDEX('Balance Sheet'!$B$6:$L$30,MATCH('Indirect validations'!G211,'Balance Sheet'!$B$6:$B$30,0),MATCH('Indirect validations'!H211,'Balance Sheet'!$B$8:$L$8,0))</f>
        <v>0</v>
      </c>
      <c r="J211" s="520">
        <f>INDEX('Balance Sheet'!$B$68:$L$92,MATCH('Indirect validations'!G211,'Balance Sheet'!$B$68:$B$92,0),MATCH('Indirect validations'!H211,'Balance Sheet'!$B$70:$L$70,0))</f>
        <v>0</v>
      </c>
      <c r="K211" s="516"/>
      <c r="L211" s="516"/>
      <c r="M211" s="516"/>
      <c r="N211" s="516"/>
      <c r="O211" s="516"/>
      <c r="P211" s="520"/>
      <c r="Q211" s="520"/>
      <c r="S211" s="529"/>
      <c r="V211" s="529"/>
    </row>
    <row r="212" spans="4:22" s="517" customFormat="1" ht="14.5" x14ac:dyDescent="0.35">
      <c r="D212" s="527" t="s">
        <v>108</v>
      </c>
      <c r="E212" s="517" t="str">
        <f>'Balance Sheet'!$C$26</f>
        <v>Deferred acquisition costs</v>
      </c>
      <c r="F212" s="517" t="str">
        <f>'Balance Sheet'!$I$37</f>
        <v>2020 UY</v>
      </c>
      <c r="G212" s="519">
        <f>INDEX('Balance Sheet'!$B$6:$L$30,MATCH('Indirect validations'!E212,'Balance Sheet'!$C$6:$C$30,0),1)</f>
        <v>14</v>
      </c>
      <c r="H212" s="519" t="str">
        <f>HLOOKUP(F212,'Balance Sheet'!$B$7:$L$8,2,FALSE)</f>
        <v>E</v>
      </c>
      <c r="I212" s="520">
        <f>INDEX('Balance Sheet'!$B$6:$L$30,MATCH('Indirect validations'!G212,'Balance Sheet'!$B$6:$B$30,0),MATCH('Indirect validations'!H212,'Balance Sheet'!$B$8:$L$8,0))</f>
        <v>0</v>
      </c>
      <c r="J212" s="520">
        <f>INDEX('Balance Sheet'!$B$68:$L$92,MATCH('Indirect validations'!G212,'Balance Sheet'!$B$68:$B$92,0),MATCH('Indirect validations'!H212,'Balance Sheet'!$B$70:$L$70,0))</f>
        <v>0</v>
      </c>
      <c r="K212" s="516"/>
      <c r="L212" s="516"/>
      <c r="M212" s="516"/>
      <c r="N212" s="516"/>
      <c r="O212" s="516"/>
      <c r="P212" s="520"/>
      <c r="Q212" s="520"/>
      <c r="S212" s="529"/>
      <c r="V212" s="529"/>
    </row>
    <row r="213" spans="4:22" s="517" customFormat="1" ht="14.5" x14ac:dyDescent="0.35">
      <c r="D213" s="527" t="s">
        <v>108</v>
      </c>
      <c r="E213" s="517" t="str">
        <f>'Balance Sheet'!$C$27</f>
        <v>Other prepayments and accrued income</v>
      </c>
      <c r="F213" s="517" t="str">
        <f>'Balance Sheet'!$I$37</f>
        <v>2020 UY</v>
      </c>
      <c r="G213" s="519">
        <f>INDEX('Balance Sheet'!$B$6:$L$30,MATCH('Indirect validations'!E213,'Balance Sheet'!$C$6:$C$30,0),1)</f>
        <v>15</v>
      </c>
      <c r="H213" s="519" t="str">
        <f>HLOOKUP(F213,'Balance Sheet'!$B$7:$L$8,2,FALSE)</f>
        <v>E</v>
      </c>
      <c r="I213" s="520">
        <f>INDEX('Balance Sheet'!$B$6:$L$30,MATCH('Indirect validations'!G213,'Balance Sheet'!$B$6:$B$30,0),MATCH('Indirect validations'!H213,'Balance Sheet'!$B$8:$L$8,0))</f>
        <v>0</v>
      </c>
      <c r="J213" s="520">
        <f>INDEX('Balance Sheet'!$B$68:$L$92,MATCH('Indirect validations'!G213,'Balance Sheet'!$B$68:$B$92,0),MATCH('Indirect validations'!H213,'Balance Sheet'!$B$70:$L$70,0))</f>
        <v>0</v>
      </c>
      <c r="N213" s="519"/>
      <c r="O213" s="519"/>
      <c r="P213" s="520"/>
      <c r="Q213" s="520"/>
      <c r="S213" s="529"/>
      <c r="V213" s="529"/>
    </row>
    <row r="214" spans="4:22" s="517" customFormat="1" ht="15" thickBot="1" x14ac:dyDescent="0.4">
      <c r="D214" s="530"/>
      <c r="E214" s="517" t="s">
        <v>115</v>
      </c>
      <c r="F214" s="517" t="str">
        <f>'Balance Sheet'!$I$37</f>
        <v>2020 UY</v>
      </c>
      <c r="G214" s="519"/>
      <c r="H214" s="519"/>
      <c r="I214" s="539">
        <f>SUM(I211:I213)</f>
        <v>0</v>
      </c>
      <c r="J214" s="539">
        <f>SUM(J211:J213)</f>
        <v>0</v>
      </c>
      <c r="K214" s="528" t="s">
        <v>2</v>
      </c>
      <c r="L214" s="516" t="str">
        <f>'Currency risk'!$C$79</f>
        <v>Prepayments and accrued income</v>
      </c>
      <c r="M214" s="516" t="str">
        <f>'Currency risk'!$L$73</f>
        <v>Total</v>
      </c>
      <c r="N214" s="516">
        <f>INDEX('Currency risk'!$B$72:$C$87,MATCH('Indirect validations'!L214,'Currency risk'!$C$72:$C$87,0),1)</f>
        <v>5</v>
      </c>
      <c r="O214" s="516" t="str">
        <f>HLOOKUP(M214,'Currency risk'!$B$73:$L$74,2,FALSE)</f>
        <v>AN</v>
      </c>
      <c r="P214" s="520">
        <f>INDEX('Currency risk'!$B$72:$L$87,MATCH('Indirect validations'!N214,'Currency risk'!$B$72:$B$87,0),MATCH('Indirect validations'!O214,'Currency risk'!$B$74:$L$74,0))</f>
        <v>0</v>
      </c>
      <c r="Q214" s="520">
        <f>INDEX('Currency risk'!$N$72:$X$87,MATCH('Indirect validations'!N214,'Currency risk'!$N$72:$N$87,0),MATCH('Indirect validations'!O214,'Currency risk'!$N$74:$X$74,0))</f>
        <v>0</v>
      </c>
      <c r="R214" s="517" t="str">
        <f t="shared" ref="R214" si="170">IF($T214="No",IF(I214=P214,"Pass","Fail"),IF(I214+P214=0,"Pass","Fail"))</f>
        <v>Pass</v>
      </c>
      <c r="S214" s="529" t="str">
        <f t="shared" ref="S214" si="171">IF($T214="No",IF(J214=Q214,"Pass","Fail"),IF(J214+Q214=0,"Pass","Fail"))</f>
        <v>Pass</v>
      </c>
      <c r="T214" s="517" t="s">
        <v>16</v>
      </c>
      <c r="U214" s="517">
        <f t="shared" ref="U214" si="172">IF(R214="Pass",0,1)</f>
        <v>0</v>
      </c>
      <c r="V214" s="529">
        <f t="shared" ref="V214" si="173">IF(S214="Pass",0,1)</f>
        <v>0</v>
      </c>
    </row>
    <row r="215" spans="4:22" s="517" customFormat="1" ht="14.5" thickTop="1" x14ac:dyDescent="0.3">
      <c r="D215" s="530"/>
      <c r="G215" s="519"/>
      <c r="H215" s="519"/>
      <c r="I215" s="520"/>
      <c r="J215" s="520"/>
      <c r="K215" s="516"/>
      <c r="L215" s="516"/>
      <c r="M215" s="516"/>
      <c r="N215" s="516"/>
      <c r="O215" s="516"/>
      <c r="P215" s="520"/>
      <c r="Q215" s="520"/>
      <c r="S215" s="529"/>
      <c r="V215" s="529"/>
    </row>
    <row r="216" spans="4:22" s="517" customFormat="1" ht="14.5" x14ac:dyDescent="0.35">
      <c r="D216" s="527" t="s">
        <v>108</v>
      </c>
      <c r="E216" s="517" t="str">
        <f>'Balance Sheet'!$C$25</f>
        <v>Accrued interest and rent</v>
      </c>
      <c r="F216" s="517" t="str">
        <f>'Balance Sheet'!$J$37</f>
        <v>2019 UY</v>
      </c>
      <c r="G216" s="519">
        <f>INDEX('Balance Sheet'!$B$6:$L$30,MATCH('Indirect validations'!E216,'Balance Sheet'!$C$6:$C$30,0),1)</f>
        <v>13</v>
      </c>
      <c r="H216" s="519" t="str">
        <f>HLOOKUP(F216,'Balance Sheet'!$B$7:$L$8,2,FALSE)</f>
        <v>F</v>
      </c>
      <c r="I216" s="520">
        <f>INDEX('Balance Sheet'!$B$6:$L$30,MATCH('Indirect validations'!G216,'Balance Sheet'!$B$6:$B$30,0),MATCH('Indirect validations'!H216,'Balance Sheet'!$B$8:$L$8,0))</f>
        <v>0</v>
      </c>
      <c r="J216" s="520">
        <f>INDEX('Balance Sheet'!$B$68:$L$92,MATCH('Indirect validations'!G216,'Balance Sheet'!$B$68:$B$92,0),MATCH('Indirect validations'!H216,'Balance Sheet'!$B$70:$L$70,0))</f>
        <v>0</v>
      </c>
      <c r="K216" s="516"/>
      <c r="L216" s="516"/>
      <c r="M216" s="516"/>
      <c r="N216" s="516"/>
      <c r="O216" s="516"/>
      <c r="P216" s="520"/>
      <c r="Q216" s="520"/>
      <c r="S216" s="529"/>
      <c r="V216" s="529"/>
    </row>
    <row r="217" spans="4:22" s="517" customFormat="1" ht="14.5" x14ac:dyDescent="0.35">
      <c r="D217" s="527" t="s">
        <v>108</v>
      </c>
      <c r="E217" s="517" t="str">
        <f>'Balance Sheet'!$C$26</f>
        <v>Deferred acquisition costs</v>
      </c>
      <c r="F217" s="517" t="str">
        <f>'Balance Sheet'!$J$37</f>
        <v>2019 UY</v>
      </c>
      <c r="G217" s="519">
        <f>INDEX('Balance Sheet'!$B$6:$L$30,MATCH('Indirect validations'!E217,'Balance Sheet'!$C$6:$C$30,0),1)</f>
        <v>14</v>
      </c>
      <c r="H217" s="519" t="str">
        <f>HLOOKUP(F217,'Balance Sheet'!$B$7:$L$8,2,FALSE)</f>
        <v>F</v>
      </c>
      <c r="I217" s="520">
        <f>INDEX('Balance Sheet'!$B$6:$L$30,MATCH('Indirect validations'!G217,'Balance Sheet'!$B$6:$B$30,0),MATCH('Indirect validations'!H217,'Balance Sheet'!$B$8:$L$8,0))</f>
        <v>0</v>
      </c>
      <c r="J217" s="520">
        <f>INDEX('Balance Sheet'!$B$68:$L$92,MATCH('Indirect validations'!G217,'Balance Sheet'!$B$68:$B$92,0),MATCH('Indirect validations'!H217,'Balance Sheet'!$B$70:$L$70,0))</f>
        <v>0</v>
      </c>
      <c r="K217" s="516"/>
      <c r="L217" s="516"/>
      <c r="M217" s="516"/>
      <c r="N217" s="516"/>
      <c r="O217" s="516"/>
      <c r="P217" s="520"/>
      <c r="Q217" s="520"/>
      <c r="S217" s="529"/>
      <c r="V217" s="529"/>
    </row>
    <row r="218" spans="4:22" s="517" customFormat="1" ht="14.5" x14ac:dyDescent="0.35">
      <c r="D218" s="527" t="s">
        <v>108</v>
      </c>
      <c r="E218" s="517" t="str">
        <f>'Balance Sheet'!$C$27</f>
        <v>Other prepayments and accrued income</v>
      </c>
      <c r="F218" s="517" t="str">
        <f>'Balance Sheet'!$J$37</f>
        <v>2019 UY</v>
      </c>
      <c r="G218" s="519">
        <f>INDEX('Balance Sheet'!$B$6:$L$30,MATCH('Indirect validations'!E218,'Balance Sheet'!$C$6:$C$30,0),1)</f>
        <v>15</v>
      </c>
      <c r="H218" s="519" t="str">
        <f>HLOOKUP(F218,'Balance Sheet'!$B$7:$L$8,2,FALSE)</f>
        <v>F</v>
      </c>
      <c r="I218" s="520">
        <f>INDEX('Balance Sheet'!$B$6:$L$30,MATCH('Indirect validations'!G218,'Balance Sheet'!$B$6:$B$30,0),MATCH('Indirect validations'!H218,'Balance Sheet'!$B$8:$L$8,0))</f>
        <v>0</v>
      </c>
      <c r="J218" s="520">
        <f>INDEX('Balance Sheet'!$B$68:$L$92,MATCH('Indirect validations'!G218,'Balance Sheet'!$B$68:$B$92,0),MATCH('Indirect validations'!H218,'Balance Sheet'!$B$70:$L$70,0))</f>
        <v>0</v>
      </c>
      <c r="K218" s="516"/>
      <c r="L218" s="516"/>
      <c r="M218" s="516"/>
      <c r="N218" s="516"/>
      <c r="O218" s="516"/>
      <c r="P218" s="520"/>
      <c r="Q218" s="520"/>
      <c r="S218" s="529"/>
      <c r="V218" s="529"/>
    </row>
    <row r="219" spans="4:22" s="517" customFormat="1" ht="15" thickBot="1" x14ac:dyDescent="0.4">
      <c r="D219" s="530"/>
      <c r="E219" s="517" t="s">
        <v>115</v>
      </c>
      <c r="F219" s="517" t="str">
        <f>'Balance Sheet'!$J$37</f>
        <v>2019 UY</v>
      </c>
      <c r="G219" s="519"/>
      <c r="H219" s="519"/>
      <c r="I219" s="539">
        <f>SUM(I216:I218)</f>
        <v>0</v>
      </c>
      <c r="J219" s="539">
        <f>SUM(J216:J218)</f>
        <v>0</v>
      </c>
      <c r="K219" s="528" t="s">
        <v>2</v>
      </c>
      <c r="L219" s="516" t="str">
        <f>'Currency risk'!$C$96</f>
        <v>Prepayments and accrued income</v>
      </c>
      <c r="M219" s="516" t="str">
        <f>'Currency risk'!$L$90</f>
        <v>Total</v>
      </c>
      <c r="N219" s="516">
        <f>INDEX('Currency risk'!$B$89:$C$104,MATCH('Indirect validations'!L219,'Currency risk'!$C$89:$C$104,0),1)</f>
        <v>5</v>
      </c>
      <c r="O219" s="516" t="str">
        <f>HLOOKUP(M219,'Currency risk'!$B$90:$L$91,2,FALSE)</f>
        <v>AV</v>
      </c>
      <c r="P219" s="520">
        <f>INDEX('Currency risk'!$B$89:$L$104,MATCH('Indirect validations'!N219,'Currency risk'!$B$89:$B$104,0),MATCH('Indirect validations'!O219,'Currency risk'!$B$91:$L$91,0))</f>
        <v>0</v>
      </c>
      <c r="Q219" s="520">
        <f>INDEX('Currency risk'!$N$89:$X$104,MATCH('Indirect validations'!N219,'Currency risk'!$N$89:$N$104,0),MATCH('Indirect validations'!O219,'Currency risk'!$N$91:$X$91,0))</f>
        <v>0</v>
      </c>
      <c r="R219" s="517" t="str">
        <f t="shared" ref="R219" si="174">IF($T219="No",IF(I219=P219,"Pass","Fail"),IF(I219+P219=0,"Pass","Fail"))</f>
        <v>Pass</v>
      </c>
      <c r="S219" s="529" t="str">
        <f t="shared" ref="S219" si="175">IF($T219="No",IF(J219=Q219,"Pass","Fail"),IF(J219+Q219=0,"Pass","Fail"))</f>
        <v>Pass</v>
      </c>
      <c r="T219" s="517" t="s">
        <v>16</v>
      </c>
      <c r="U219" s="517">
        <f t="shared" ref="U219" si="176">IF(R219="Pass",0,1)</f>
        <v>0</v>
      </c>
      <c r="V219" s="529">
        <f t="shared" ref="V219" si="177">IF(S219="Pass",0,1)</f>
        <v>0</v>
      </c>
    </row>
    <row r="220" spans="4:22" s="517" customFormat="1" ht="14.5" thickTop="1" x14ac:dyDescent="0.3">
      <c r="D220" s="530"/>
      <c r="G220" s="519"/>
      <c r="H220" s="519"/>
      <c r="I220" s="520"/>
      <c r="J220" s="520"/>
      <c r="K220" s="516"/>
      <c r="L220" s="516"/>
      <c r="M220" s="516"/>
      <c r="N220" s="516"/>
      <c r="O220" s="516"/>
      <c r="P220" s="520"/>
      <c r="Q220" s="520"/>
      <c r="S220" s="529"/>
      <c r="V220" s="529"/>
    </row>
    <row r="221" spans="4:22" s="517" customFormat="1" ht="14.5" x14ac:dyDescent="0.35">
      <c r="D221" s="527" t="s">
        <v>108</v>
      </c>
      <c r="E221" s="517" t="str">
        <f>'Balance Sheet'!$C$25</f>
        <v>Accrued interest and rent</v>
      </c>
      <c r="F221" s="517" t="str">
        <f>'Balance Sheet'!$K$37</f>
        <v>2018 UY</v>
      </c>
      <c r="G221" s="519">
        <f>INDEX('Balance Sheet'!$B$6:$L$30,MATCH('Indirect validations'!E221,'Balance Sheet'!$C$6:$C$30,0),1)</f>
        <v>13</v>
      </c>
      <c r="H221" s="519" t="str">
        <f>HLOOKUP(F221,'Balance Sheet'!$B$7:$L$8,2,FALSE)</f>
        <v>G</v>
      </c>
      <c r="I221" s="520">
        <f>INDEX('Balance Sheet'!$B$6:$L$30,MATCH('Indirect validations'!G221,'Balance Sheet'!$B$6:$B$30,0),MATCH('Indirect validations'!H221,'Balance Sheet'!$B$8:$L$8,0))</f>
        <v>0</v>
      </c>
      <c r="J221" s="520">
        <f>INDEX('Balance Sheet'!$B$68:$L$92,MATCH('Indirect validations'!G221,'Balance Sheet'!$B$68:$B$92,0),MATCH('Indirect validations'!H221,'Balance Sheet'!$B$70:$L$70,0))</f>
        <v>0</v>
      </c>
      <c r="K221" s="516"/>
      <c r="L221" s="516"/>
      <c r="M221" s="516"/>
      <c r="N221" s="516"/>
      <c r="O221" s="516"/>
      <c r="P221" s="520"/>
      <c r="Q221" s="520"/>
      <c r="S221" s="529"/>
      <c r="V221" s="529"/>
    </row>
    <row r="222" spans="4:22" s="517" customFormat="1" ht="14.5" x14ac:dyDescent="0.35">
      <c r="D222" s="527" t="s">
        <v>108</v>
      </c>
      <c r="E222" s="517" t="str">
        <f>'Balance Sheet'!$C$26</f>
        <v>Deferred acquisition costs</v>
      </c>
      <c r="F222" s="517" t="str">
        <f>'Balance Sheet'!$K$37</f>
        <v>2018 UY</v>
      </c>
      <c r="G222" s="519">
        <f>INDEX('Balance Sheet'!$B$6:$L$30,MATCH('Indirect validations'!E222,'Balance Sheet'!$C$6:$C$30,0),1)</f>
        <v>14</v>
      </c>
      <c r="H222" s="519" t="str">
        <f>HLOOKUP(F222,'Balance Sheet'!$B$7:$L$8,2,FALSE)</f>
        <v>G</v>
      </c>
      <c r="I222" s="520">
        <f>INDEX('Balance Sheet'!$B$6:$L$30,MATCH('Indirect validations'!G222,'Balance Sheet'!$B$6:$B$30,0),MATCH('Indirect validations'!H222,'Balance Sheet'!$B$8:$L$8,0))</f>
        <v>0</v>
      </c>
      <c r="J222" s="520">
        <f>INDEX('Balance Sheet'!$B$68:$L$92,MATCH('Indirect validations'!G222,'Balance Sheet'!$B$68:$B$92,0),MATCH('Indirect validations'!H222,'Balance Sheet'!$B$70:$L$70,0))</f>
        <v>0</v>
      </c>
      <c r="K222" s="516"/>
      <c r="L222" s="516"/>
      <c r="M222" s="516"/>
      <c r="N222" s="516"/>
      <c r="O222" s="516"/>
      <c r="P222" s="520"/>
      <c r="Q222" s="520"/>
      <c r="S222" s="529"/>
      <c r="V222" s="529"/>
    </row>
    <row r="223" spans="4:22" s="517" customFormat="1" ht="14.5" x14ac:dyDescent="0.35">
      <c r="D223" s="527" t="s">
        <v>108</v>
      </c>
      <c r="E223" s="517" t="str">
        <f>'Balance Sheet'!$C$27</f>
        <v>Other prepayments and accrued income</v>
      </c>
      <c r="F223" s="517" t="str">
        <f>'Balance Sheet'!$K$37</f>
        <v>2018 UY</v>
      </c>
      <c r="G223" s="519">
        <f>INDEX('Balance Sheet'!$B$6:$L$30,MATCH('Indirect validations'!E223,'Balance Sheet'!$C$6:$C$30,0),1)</f>
        <v>15</v>
      </c>
      <c r="H223" s="519" t="str">
        <f>HLOOKUP(F223,'Balance Sheet'!$B$7:$L$8,2,FALSE)</f>
        <v>G</v>
      </c>
      <c r="I223" s="520">
        <f>INDEX('Balance Sheet'!$B$6:$L$30,MATCH('Indirect validations'!G223,'Balance Sheet'!$B$6:$B$30,0),MATCH('Indirect validations'!H223,'Balance Sheet'!$B$8:$L$8,0))</f>
        <v>0</v>
      </c>
      <c r="J223" s="520">
        <f>INDEX('Balance Sheet'!$B$68:$L$92,MATCH('Indirect validations'!G223,'Balance Sheet'!$B$68:$B$92,0),MATCH('Indirect validations'!H223,'Balance Sheet'!$B$70:$L$70,0))</f>
        <v>0</v>
      </c>
      <c r="K223" s="516"/>
      <c r="L223" s="516"/>
      <c r="M223" s="516"/>
      <c r="N223" s="516"/>
      <c r="O223" s="516"/>
      <c r="P223" s="520"/>
      <c r="Q223" s="520"/>
      <c r="S223" s="529"/>
      <c r="V223" s="529"/>
    </row>
    <row r="224" spans="4:22" s="517" customFormat="1" ht="15" thickBot="1" x14ac:dyDescent="0.4">
      <c r="D224" s="530"/>
      <c r="E224" s="517" t="s">
        <v>115</v>
      </c>
      <c r="F224" s="517" t="str">
        <f>'Balance Sheet'!$K$37</f>
        <v>2018 UY</v>
      </c>
      <c r="G224" s="519"/>
      <c r="H224" s="519"/>
      <c r="I224" s="539">
        <f>SUM(I221:I223)</f>
        <v>0</v>
      </c>
      <c r="J224" s="539">
        <f>SUM(J221:J223)</f>
        <v>0</v>
      </c>
      <c r="K224" s="528" t="s">
        <v>2</v>
      </c>
      <c r="L224" s="516" t="str">
        <f>'Currency risk'!$C$113</f>
        <v>Prepayments and accrued income</v>
      </c>
      <c r="M224" s="516" t="str">
        <f>'Currency risk'!$L$107</f>
        <v>Total</v>
      </c>
      <c r="N224" s="516">
        <f>INDEX('Currency risk'!$B$106:$C$121,MATCH('Indirect validations'!L224,'Currency risk'!$C$106:$C$121,0),1)</f>
        <v>5</v>
      </c>
      <c r="O224" s="516" t="str">
        <f>HLOOKUP(M224,'Currency risk'!$B$107:$L$108,2,FALSE)</f>
        <v>BD</v>
      </c>
      <c r="P224" s="520">
        <f>INDEX('Currency risk'!$B$106:$L$121,MATCH('Indirect validations'!N224,'Currency risk'!$B$106:$B$121,0),MATCH('Indirect validations'!O224,'Currency risk'!$B$108:$L$108,0))</f>
        <v>0</v>
      </c>
      <c r="Q224" s="520">
        <f>INDEX('Currency risk'!$N$106:$X$121,MATCH('Indirect validations'!N224,'Currency risk'!$N$106:$N$121,0),MATCH('Indirect validations'!O224,'Currency risk'!$N$108:$X$108,0))</f>
        <v>0</v>
      </c>
      <c r="R224" s="517" t="str">
        <f t="shared" ref="R224" si="178">IF($T224="No",IF(I224=P224,"Pass","Fail"),IF(I224+P224=0,"Pass","Fail"))</f>
        <v>Pass</v>
      </c>
      <c r="S224" s="529" t="str">
        <f t="shared" ref="S224" si="179">IF($T224="No",IF(J224=Q224,"Pass","Fail"),IF(J224+Q224=0,"Pass","Fail"))</f>
        <v>Pass</v>
      </c>
      <c r="T224" s="517" t="s">
        <v>16</v>
      </c>
      <c r="U224" s="517">
        <f t="shared" ref="U224" si="180">IF(R224="Pass",0,1)</f>
        <v>0</v>
      </c>
      <c r="V224" s="529">
        <f t="shared" ref="V224" si="181">IF(S224="Pass",0,1)</f>
        <v>0</v>
      </c>
    </row>
    <row r="225" spans="4:22" s="517" customFormat="1" ht="14.5" thickTop="1" x14ac:dyDescent="0.3">
      <c r="D225" s="530"/>
      <c r="G225" s="519"/>
      <c r="H225" s="519"/>
      <c r="I225" s="520"/>
      <c r="J225" s="520"/>
      <c r="K225" s="516"/>
      <c r="L225" s="516"/>
      <c r="M225" s="516"/>
      <c r="N225" s="516"/>
      <c r="O225" s="516"/>
      <c r="P225" s="520"/>
      <c r="Q225" s="520"/>
      <c r="S225" s="529"/>
      <c r="V225" s="529"/>
    </row>
    <row r="226" spans="4:22" s="517" customFormat="1" ht="14.5" x14ac:dyDescent="0.35">
      <c r="D226" s="527" t="s">
        <v>108</v>
      </c>
      <c r="E226" s="517" t="str">
        <f>'Balance Sheet'!$C$25</f>
        <v>Accrued interest and rent</v>
      </c>
      <c r="F226" s="517" t="str">
        <f>'Balance Sheet'!$L$37</f>
        <v>Total</v>
      </c>
      <c r="G226" s="519">
        <f>INDEX('Balance Sheet'!$B$6:$L$30,MATCH('Indirect validations'!E226,'Balance Sheet'!$C$6:$C$30,0),1)</f>
        <v>13</v>
      </c>
      <c r="H226" s="519" t="str">
        <f>HLOOKUP(F226,'Balance Sheet'!$B$7:$L$8,2,FALSE)</f>
        <v>H</v>
      </c>
      <c r="I226" s="520">
        <f>INDEX('Balance Sheet'!$B$6:$L$30,MATCH('Indirect validations'!G226,'Balance Sheet'!$B$6:$B$30,0),MATCH('Indirect validations'!H226,'Balance Sheet'!$B$8:$L$8,0))</f>
        <v>0</v>
      </c>
      <c r="J226" s="520">
        <f>INDEX('Balance Sheet'!$B$68:$L$92,MATCH('Indirect validations'!G226,'Balance Sheet'!$B$68:$B$92,0),MATCH('Indirect validations'!H226,'Balance Sheet'!$B$70:$L$70,0))</f>
        <v>0</v>
      </c>
      <c r="K226" s="516"/>
      <c r="L226" s="516"/>
      <c r="M226" s="516"/>
      <c r="N226" s="516"/>
      <c r="O226" s="516"/>
      <c r="P226" s="520"/>
      <c r="Q226" s="520"/>
      <c r="S226" s="529"/>
      <c r="V226" s="529"/>
    </row>
    <row r="227" spans="4:22" s="517" customFormat="1" ht="14.5" x14ac:dyDescent="0.35">
      <c r="D227" s="527" t="s">
        <v>108</v>
      </c>
      <c r="E227" s="517" t="str">
        <f>'Balance Sheet'!$C$26</f>
        <v>Deferred acquisition costs</v>
      </c>
      <c r="F227" s="517" t="str">
        <f>'Balance Sheet'!$L$37</f>
        <v>Total</v>
      </c>
      <c r="G227" s="519">
        <f>INDEX('Balance Sheet'!$B$6:$L$30,MATCH('Indirect validations'!E227,'Balance Sheet'!$C$6:$C$30,0),1)</f>
        <v>14</v>
      </c>
      <c r="H227" s="519" t="str">
        <f>HLOOKUP(F227,'Balance Sheet'!$B$7:$L$8,2,FALSE)</f>
        <v>H</v>
      </c>
      <c r="I227" s="520">
        <f>INDEX('Balance Sheet'!$B$6:$L$30,MATCH('Indirect validations'!G227,'Balance Sheet'!$B$6:$B$30,0),MATCH('Indirect validations'!H227,'Balance Sheet'!$B$8:$L$8,0))</f>
        <v>0</v>
      </c>
      <c r="J227" s="520">
        <f>INDEX('Balance Sheet'!$B$68:$L$92,MATCH('Indirect validations'!G227,'Balance Sheet'!$B$68:$B$92,0),MATCH('Indirect validations'!H227,'Balance Sheet'!$B$70:$L$70,0))</f>
        <v>0</v>
      </c>
      <c r="K227" s="516"/>
      <c r="L227" s="516"/>
      <c r="M227" s="516"/>
      <c r="N227" s="516"/>
      <c r="O227" s="516"/>
      <c r="P227" s="520"/>
      <c r="Q227" s="520"/>
      <c r="S227" s="529"/>
      <c r="V227" s="529"/>
    </row>
    <row r="228" spans="4:22" s="517" customFormat="1" ht="14.5" x14ac:dyDescent="0.35">
      <c r="D228" s="527" t="s">
        <v>108</v>
      </c>
      <c r="E228" s="517" t="str">
        <f>'Balance Sheet'!$C$27</f>
        <v>Other prepayments and accrued income</v>
      </c>
      <c r="F228" s="517" t="str">
        <f>'Balance Sheet'!$L$37</f>
        <v>Total</v>
      </c>
      <c r="G228" s="519">
        <f>INDEX('Balance Sheet'!$B$6:$L$30,MATCH('Indirect validations'!E228,'Balance Sheet'!$C$6:$C$30,0),1)</f>
        <v>15</v>
      </c>
      <c r="H228" s="519" t="str">
        <f>HLOOKUP(F228,'Balance Sheet'!$B$7:$L$8,2,FALSE)</f>
        <v>H</v>
      </c>
      <c r="I228" s="520">
        <f>INDEX('Balance Sheet'!$B$6:$L$30,MATCH('Indirect validations'!G228,'Balance Sheet'!$B$6:$B$30,0),MATCH('Indirect validations'!H228,'Balance Sheet'!$B$8:$L$8,0))</f>
        <v>0</v>
      </c>
      <c r="J228" s="520">
        <f>INDEX('Balance Sheet'!$B$68:$L$92,MATCH('Indirect validations'!G228,'Balance Sheet'!$B$68:$B$92,0),MATCH('Indirect validations'!H228,'Balance Sheet'!$B$70:$L$70,0))</f>
        <v>0</v>
      </c>
      <c r="K228" s="516"/>
      <c r="L228" s="516"/>
      <c r="M228" s="516"/>
      <c r="N228" s="516"/>
      <c r="O228" s="516"/>
      <c r="P228" s="520"/>
      <c r="Q228" s="520"/>
      <c r="S228" s="529"/>
      <c r="V228" s="529"/>
    </row>
    <row r="229" spans="4:22" s="517" customFormat="1" ht="15" thickBot="1" x14ac:dyDescent="0.4">
      <c r="D229" s="530"/>
      <c r="E229" s="517" t="s">
        <v>115</v>
      </c>
      <c r="F229" s="517" t="str">
        <f>'Balance Sheet'!$L$37</f>
        <v>Total</v>
      </c>
      <c r="G229" s="519"/>
      <c r="H229" s="519"/>
      <c r="I229" s="539">
        <f>SUM(I226:I228)</f>
        <v>0</v>
      </c>
      <c r="J229" s="539">
        <f>SUM(J226:J228)</f>
        <v>0</v>
      </c>
      <c r="K229" s="528" t="s">
        <v>2</v>
      </c>
      <c r="L229" s="516" t="str">
        <f>'Currency risk'!$C$130</f>
        <v>Prepayments and accrued income</v>
      </c>
      <c r="M229" s="516" t="str">
        <f>'Currency risk'!$L$124</f>
        <v>Total</v>
      </c>
      <c r="N229" s="516">
        <f>INDEX('Currency risk'!$B$123:$C$138,MATCH('Indirect validations'!L229,'Currency risk'!$C$123:$C$138,0),1)</f>
        <v>5</v>
      </c>
      <c r="O229" s="516" t="str">
        <f>HLOOKUP(M229,'Currency risk'!$B$124:$L$125,2,FALSE)</f>
        <v>BL</v>
      </c>
      <c r="P229" s="520">
        <f>INDEX('Currency risk'!$B$123:$L$138,MATCH('Indirect validations'!N229,'Currency risk'!$B$123:$B$138,0),MATCH('Indirect validations'!O229,'Currency risk'!$B$125:$L$125,0))</f>
        <v>0</v>
      </c>
      <c r="Q229" s="520">
        <f>INDEX('Currency risk'!$N$123:$X$138,MATCH('Indirect validations'!N229,'Currency risk'!$N$123:$N$138,0),MATCH('Indirect validations'!O229,'Currency risk'!$N$125:$X$125,0))</f>
        <v>0</v>
      </c>
      <c r="R229" s="517" t="str">
        <f t="shared" ref="R229" si="182">IF($T229="No",IF(I229=P229,"Pass","Fail"),IF(I229+P229=0,"Pass","Fail"))</f>
        <v>Pass</v>
      </c>
      <c r="S229" s="529" t="str">
        <f t="shared" ref="S229" si="183">IF($T229="No",IF(J229=Q229,"Pass","Fail"),IF(J229+Q229=0,"Pass","Fail"))</f>
        <v>Pass</v>
      </c>
      <c r="T229" s="517" t="s">
        <v>16</v>
      </c>
      <c r="U229" s="517">
        <f t="shared" ref="U229" si="184">IF(R229="Pass",0,1)</f>
        <v>0</v>
      </c>
      <c r="V229" s="529">
        <f t="shared" ref="V229" si="185">IF(S229="Pass",0,1)</f>
        <v>0</v>
      </c>
    </row>
    <row r="230" spans="4:22" s="517" customFormat="1" ht="13" thickTop="1" x14ac:dyDescent="0.25">
      <c r="D230" s="530"/>
      <c r="G230" s="519"/>
      <c r="H230" s="519"/>
      <c r="I230" s="520"/>
      <c r="J230" s="520"/>
      <c r="N230" s="519"/>
      <c r="O230" s="519"/>
      <c r="P230" s="520"/>
      <c r="Q230" s="520"/>
      <c r="S230" s="529"/>
      <c r="V230" s="529"/>
    </row>
    <row r="231" spans="4:22" s="517" customFormat="1" ht="14.5" x14ac:dyDescent="0.35">
      <c r="D231" s="527" t="s">
        <v>107</v>
      </c>
      <c r="E231" s="517" t="str">
        <f>'Balance Sheet'!$C$43</f>
        <v>Provision for unearned premiums</v>
      </c>
      <c r="F231" s="517" t="str">
        <f>'Balance Sheet'!$E$37</f>
        <v>2024 UY</v>
      </c>
      <c r="G231" s="519">
        <f>INDEX('Balance Sheet'!$B$36:$L$60,MATCH('Indirect validations'!E231,'Balance Sheet'!$C$36:$C$60,0),1)</f>
        <v>3</v>
      </c>
      <c r="H231" s="519" t="str">
        <f>HLOOKUP(F231,'Balance Sheet'!$B$37:$L$38,2,FALSE)</f>
        <v>A</v>
      </c>
      <c r="I231" s="520">
        <f>INDEX('Balance Sheet'!$B$36:$L$60,MATCH('Indirect validations'!G231,'Balance Sheet'!$B$36:$B$60,0),MATCH('Indirect validations'!H231,'Balance Sheet'!$B$38:$L$38,0))</f>
        <v>0</v>
      </c>
      <c r="J231" s="520">
        <f>INDEX('Balance Sheet'!$B$97:$L$121,MATCH('Indirect validations'!G231,'Balance Sheet'!$B$97:$B$121,0),MATCH('Indirect validations'!H231,'Balance Sheet'!$B$99:$L$99,0))</f>
        <v>0</v>
      </c>
      <c r="N231" s="519"/>
      <c r="O231" s="519"/>
      <c r="P231" s="520"/>
      <c r="Q231" s="520"/>
      <c r="S231" s="529"/>
      <c r="V231" s="529"/>
    </row>
    <row r="232" spans="4:22" s="517" customFormat="1" ht="14.5" x14ac:dyDescent="0.35">
      <c r="D232" s="527" t="s">
        <v>107</v>
      </c>
      <c r="E232" s="517" t="str">
        <f>'Balance Sheet'!$C$44</f>
        <v>Claims outstanding</v>
      </c>
      <c r="F232" s="517" t="str">
        <f>'Balance Sheet'!$E$37</f>
        <v>2024 UY</v>
      </c>
      <c r="G232" s="519">
        <f>INDEX('Balance Sheet'!$B$36:$L$60,MATCH('Indirect validations'!E232,'Balance Sheet'!$C$36:$C$60,0),1)</f>
        <v>4</v>
      </c>
      <c r="H232" s="519" t="str">
        <f>HLOOKUP(F232,'Balance Sheet'!$B$37:$L$38,2,FALSE)</f>
        <v>A</v>
      </c>
      <c r="I232" s="520">
        <f>INDEX('Balance Sheet'!$B$36:$L$60,MATCH('Indirect validations'!G232,'Balance Sheet'!$B$36:$B$60,0),MATCH('Indirect validations'!H232,'Balance Sheet'!$B$38:$L$38,0))</f>
        <v>0</v>
      </c>
      <c r="J232" s="520">
        <f>INDEX('Balance Sheet'!$B$97:$L$121,MATCH('Indirect validations'!G232,'Balance Sheet'!$B$97:$B$121,0),MATCH('Indirect validations'!H232,'Balance Sheet'!$B$99:$L$99,0))</f>
        <v>0</v>
      </c>
      <c r="N232" s="519"/>
      <c r="O232" s="519"/>
      <c r="P232" s="520"/>
      <c r="Q232" s="520"/>
      <c r="S232" s="529"/>
      <c r="V232" s="529"/>
    </row>
    <row r="233" spans="4:22" s="517" customFormat="1" ht="14.5" x14ac:dyDescent="0.35">
      <c r="D233" s="527" t="s">
        <v>107</v>
      </c>
      <c r="E233" s="517" t="str">
        <f>'Balance Sheet'!$C$45</f>
        <v>Long term business provision</v>
      </c>
      <c r="F233" s="517" t="str">
        <f>'Balance Sheet'!$E$37</f>
        <v>2024 UY</v>
      </c>
      <c r="G233" s="519">
        <f>INDEX('Balance Sheet'!$B$36:$L$60,MATCH('Indirect validations'!E233,'Balance Sheet'!$C$36:$C$60,0),1)</f>
        <v>5</v>
      </c>
      <c r="H233" s="519" t="str">
        <f>HLOOKUP(F233,'Balance Sheet'!$B$37:$L$38,2,FALSE)</f>
        <v>A</v>
      </c>
      <c r="I233" s="520">
        <f>INDEX('Balance Sheet'!$B$36:$L$60,MATCH('Indirect validations'!G233,'Balance Sheet'!$B$36:$B$60,0),MATCH('Indirect validations'!H233,'Balance Sheet'!$B$38:$L$38,0))</f>
        <v>0</v>
      </c>
      <c r="J233" s="520">
        <f>INDEX('Balance Sheet'!$B$97:$L$121,MATCH('Indirect validations'!G233,'Balance Sheet'!$B$97:$B$121,0),MATCH('Indirect validations'!H233,'Balance Sheet'!$B$99:$L$99,0))</f>
        <v>0</v>
      </c>
      <c r="N233" s="519"/>
      <c r="O233" s="519"/>
      <c r="P233" s="520"/>
      <c r="Q233" s="520"/>
      <c r="S233" s="529"/>
      <c r="V233" s="529"/>
    </row>
    <row r="234" spans="4:22" s="517" customFormat="1" ht="14.5" x14ac:dyDescent="0.35">
      <c r="D234" s="527" t="s">
        <v>107</v>
      </c>
      <c r="E234" s="517" t="str">
        <f>'Balance Sheet'!$C$46</f>
        <v>Other technical provisions</v>
      </c>
      <c r="F234" s="517" t="str">
        <f>'Balance Sheet'!$E$37</f>
        <v>2024 UY</v>
      </c>
      <c r="G234" s="519">
        <f>INDEX('Balance Sheet'!$B$36:$L$60,MATCH('Indirect validations'!E234,'Balance Sheet'!$C$36:$C$60,0),1)</f>
        <v>6</v>
      </c>
      <c r="H234" s="519" t="str">
        <f>HLOOKUP(F234,'Balance Sheet'!$B$37:$L$38,2,FALSE)</f>
        <v>A</v>
      </c>
      <c r="I234" s="520">
        <f>INDEX('Balance Sheet'!$B$36:$L$60,MATCH('Indirect validations'!G234,'Balance Sheet'!$B$36:$B$60,0),MATCH('Indirect validations'!H234,'Balance Sheet'!$B$38:$L$38,0))</f>
        <v>0</v>
      </c>
      <c r="J234" s="520">
        <f>INDEX('Balance Sheet'!$B$97:$L$121,MATCH('Indirect validations'!G234,'Balance Sheet'!$B$97:$B$121,0),MATCH('Indirect validations'!H234,'Balance Sheet'!$B$99:$L$99,0))</f>
        <v>0</v>
      </c>
      <c r="K234" s="516"/>
      <c r="L234" s="516"/>
      <c r="M234" s="516"/>
      <c r="N234" s="516"/>
      <c r="O234" s="516"/>
      <c r="P234" s="520"/>
      <c r="Q234" s="520"/>
      <c r="S234" s="529"/>
      <c r="V234" s="529"/>
    </row>
    <row r="235" spans="4:22" s="517" customFormat="1" ht="15" thickBot="1" x14ac:dyDescent="0.4">
      <c r="D235" s="530"/>
      <c r="E235" s="517" t="s">
        <v>116</v>
      </c>
      <c r="F235" s="517" t="str">
        <f>'Balance Sheet'!$E$37</f>
        <v>2024 UY</v>
      </c>
      <c r="G235" s="519"/>
      <c r="H235" s="519"/>
      <c r="I235" s="539">
        <f>SUM(I231:I234)</f>
        <v>0</v>
      </c>
      <c r="J235" s="539">
        <f>SUM(J231:J234)</f>
        <v>0</v>
      </c>
      <c r="K235" s="528" t="s">
        <v>2</v>
      </c>
      <c r="L235" s="516" t="str">
        <f>'Currency risk'!$C$13</f>
        <v>Technical provisions</v>
      </c>
      <c r="M235" s="516" t="str">
        <f>'Currency risk'!$L$5</f>
        <v>Total</v>
      </c>
      <c r="N235" s="516">
        <f>INDEX('Currency risk'!$B$4:$C$19,MATCH('Indirect validations'!L235,'Currency risk'!$C$4:$C$19,0),1)</f>
        <v>7</v>
      </c>
      <c r="O235" s="516" t="str">
        <f>HLOOKUP(M235,'Currency risk'!$B$5:$L$6,2,FALSE)</f>
        <v>H</v>
      </c>
      <c r="P235" s="520">
        <f>INDEX('Currency risk'!$B$4:$L$19,MATCH('Indirect validations'!N235,'Currency risk'!$B$4:$B$19,0),MATCH('Indirect validations'!O235,'Currency risk'!$B$6:$L$6,0))</f>
        <v>0</v>
      </c>
      <c r="Q235" s="520">
        <f>INDEX('Currency risk'!$N$4:$X$19,MATCH('Indirect validations'!N235,'Currency risk'!$N$4:$N$19,0),MATCH('Indirect validations'!O235,'Currency risk'!$N$6:$X$6,0))</f>
        <v>0</v>
      </c>
      <c r="R235" s="517" t="str">
        <f t="shared" ref="R235" si="186">IF($T235="No",IF(I235=P235,"Pass","Fail"),IF(I235+P235=0,"Pass","Fail"))</f>
        <v>Pass</v>
      </c>
      <c r="S235" s="529" t="str">
        <f t="shared" ref="S235" si="187">IF($T235="No",IF(J235=Q235,"Pass","Fail"),IF(J235+Q235=0,"Pass","Fail"))</f>
        <v>Pass</v>
      </c>
      <c r="T235" s="517" t="s">
        <v>104</v>
      </c>
      <c r="U235" s="517">
        <f t="shared" ref="U235" si="188">IF(R235="Pass",0,1)</f>
        <v>0</v>
      </c>
      <c r="V235" s="529">
        <f t="shared" ref="V235" si="189">IF(S235="Pass",0,1)</f>
        <v>0</v>
      </c>
    </row>
    <row r="236" spans="4:22" s="517" customFormat="1" ht="13" thickTop="1" x14ac:dyDescent="0.25">
      <c r="D236" s="530"/>
      <c r="G236" s="519"/>
      <c r="H236" s="519"/>
      <c r="I236" s="520"/>
      <c r="J236" s="520"/>
      <c r="N236" s="519"/>
      <c r="O236" s="519"/>
      <c r="P236" s="520"/>
      <c r="Q236" s="520"/>
      <c r="S236" s="529"/>
      <c r="V236" s="529"/>
    </row>
    <row r="237" spans="4:22" s="517" customFormat="1" ht="14.5" x14ac:dyDescent="0.35">
      <c r="D237" s="527" t="s">
        <v>107</v>
      </c>
      <c r="E237" s="517" t="str">
        <f>'Balance Sheet'!$C$43</f>
        <v>Provision for unearned premiums</v>
      </c>
      <c r="F237" s="517" t="str">
        <f>'Balance Sheet'!$F$37</f>
        <v>2023 UY</v>
      </c>
      <c r="G237" s="519">
        <f>INDEX('Balance Sheet'!$B$36:$L$60,MATCH('Indirect validations'!E237,'Balance Sheet'!$C$36:$C$60,0),1)</f>
        <v>3</v>
      </c>
      <c r="H237" s="519" t="str">
        <f>HLOOKUP(F237,'Balance Sheet'!$B$37:$L$38,2,FALSE)</f>
        <v>B</v>
      </c>
      <c r="I237" s="520">
        <f>INDEX('Balance Sheet'!$B$36:$L$60,MATCH('Indirect validations'!G237,'Balance Sheet'!$B$36:$B$60,0),MATCH('Indirect validations'!H237,'Balance Sheet'!$B$38:$L$38,0))</f>
        <v>0</v>
      </c>
      <c r="J237" s="520">
        <f>INDEX('Balance Sheet'!$B$97:$L$121,MATCH('Indirect validations'!G237,'Balance Sheet'!$B$97:$B$121,0),MATCH('Indirect validations'!H237,'Balance Sheet'!$B$99:$L$99,0))</f>
        <v>0</v>
      </c>
      <c r="N237" s="519"/>
      <c r="O237" s="519"/>
      <c r="P237" s="520"/>
      <c r="Q237" s="520"/>
      <c r="S237" s="529"/>
      <c r="V237" s="529"/>
    </row>
    <row r="238" spans="4:22" s="517" customFormat="1" ht="14.5" x14ac:dyDescent="0.35">
      <c r="D238" s="527" t="s">
        <v>107</v>
      </c>
      <c r="E238" s="517" t="str">
        <f>'Balance Sheet'!$C$44</f>
        <v>Claims outstanding</v>
      </c>
      <c r="F238" s="517" t="str">
        <f>'Balance Sheet'!$F$37</f>
        <v>2023 UY</v>
      </c>
      <c r="G238" s="519">
        <f>INDEX('Balance Sheet'!$B$36:$L$60,MATCH('Indirect validations'!E238,'Balance Sheet'!$C$36:$C$60,0),1)</f>
        <v>4</v>
      </c>
      <c r="H238" s="519" t="str">
        <f>HLOOKUP(F238,'Balance Sheet'!$B$37:$L$38,2,FALSE)</f>
        <v>B</v>
      </c>
      <c r="I238" s="520">
        <f>INDEX('Balance Sheet'!$B$36:$L$60,MATCH('Indirect validations'!G238,'Balance Sheet'!$B$36:$B$60,0),MATCH('Indirect validations'!H238,'Balance Sheet'!$B$38:$L$38,0))</f>
        <v>0</v>
      </c>
      <c r="J238" s="520">
        <f>INDEX('Balance Sheet'!$B$97:$L$121,MATCH('Indirect validations'!G238,'Balance Sheet'!$B$97:$B$121,0),MATCH('Indirect validations'!H238,'Balance Sheet'!$B$99:$L$99,0))</f>
        <v>0</v>
      </c>
      <c r="N238" s="519"/>
      <c r="O238" s="519"/>
      <c r="P238" s="520"/>
      <c r="Q238" s="520"/>
      <c r="S238" s="529"/>
      <c r="V238" s="529"/>
    </row>
    <row r="239" spans="4:22" s="517" customFormat="1" ht="14.5" x14ac:dyDescent="0.35">
      <c r="D239" s="527" t="s">
        <v>107</v>
      </c>
      <c r="E239" s="517" t="str">
        <f>'Balance Sheet'!$C$45</f>
        <v>Long term business provision</v>
      </c>
      <c r="F239" s="517" t="str">
        <f>'Balance Sheet'!$F$37</f>
        <v>2023 UY</v>
      </c>
      <c r="G239" s="519">
        <f>INDEX('Balance Sheet'!$B$36:$L$60,MATCH('Indirect validations'!E239,'Balance Sheet'!$C$36:$C$60,0),1)</f>
        <v>5</v>
      </c>
      <c r="H239" s="519" t="str">
        <f>HLOOKUP(F239,'Balance Sheet'!$B$37:$L$38,2,FALSE)</f>
        <v>B</v>
      </c>
      <c r="I239" s="520">
        <f>INDEX('Balance Sheet'!$B$36:$L$60,MATCH('Indirect validations'!G239,'Balance Sheet'!$B$36:$B$60,0),MATCH('Indirect validations'!H239,'Balance Sheet'!$B$38:$L$38,0))</f>
        <v>0</v>
      </c>
      <c r="J239" s="520">
        <f>INDEX('Balance Sheet'!$B$97:$L$121,MATCH('Indirect validations'!G239,'Balance Sheet'!$B$97:$B$121,0),MATCH('Indirect validations'!H239,'Balance Sheet'!$B$99:$L$99,0))</f>
        <v>0</v>
      </c>
      <c r="N239" s="519"/>
      <c r="O239" s="519"/>
      <c r="P239" s="520"/>
      <c r="Q239" s="520"/>
      <c r="S239" s="529"/>
      <c r="V239" s="529"/>
    </row>
    <row r="240" spans="4:22" s="517" customFormat="1" ht="14.5" x14ac:dyDescent="0.35">
      <c r="D240" s="527" t="s">
        <v>107</v>
      </c>
      <c r="E240" s="517" t="str">
        <f>'Balance Sheet'!$C$46</f>
        <v>Other technical provisions</v>
      </c>
      <c r="F240" s="517" t="str">
        <f>'Balance Sheet'!$F$37</f>
        <v>2023 UY</v>
      </c>
      <c r="G240" s="519">
        <f>INDEX('Balance Sheet'!$B$36:$L$60,MATCH('Indirect validations'!E240,'Balance Sheet'!$C$36:$C$60,0),1)</f>
        <v>6</v>
      </c>
      <c r="H240" s="519" t="str">
        <f>HLOOKUP(F240,'Balance Sheet'!$B$37:$L$38,2,FALSE)</f>
        <v>B</v>
      </c>
      <c r="I240" s="520">
        <f>INDEX('Balance Sheet'!$B$36:$L$60,MATCH('Indirect validations'!G240,'Balance Sheet'!$B$36:$B$60,0),MATCH('Indirect validations'!H240,'Balance Sheet'!$B$38:$L$38,0))</f>
        <v>0</v>
      </c>
      <c r="J240" s="520">
        <f>INDEX('Balance Sheet'!$B$97:$L$121,MATCH('Indirect validations'!G240,'Balance Sheet'!$B$97:$B$121,0),MATCH('Indirect validations'!H240,'Balance Sheet'!$B$99:$L$99,0))</f>
        <v>0</v>
      </c>
      <c r="K240" s="516"/>
      <c r="L240" s="516"/>
      <c r="M240" s="516"/>
      <c r="N240" s="516"/>
      <c r="O240" s="516"/>
      <c r="P240" s="520"/>
      <c r="Q240" s="520"/>
      <c r="S240" s="529"/>
      <c r="V240" s="529"/>
    </row>
    <row r="241" spans="4:22" s="517" customFormat="1" ht="15" thickBot="1" x14ac:dyDescent="0.4">
      <c r="D241" s="530"/>
      <c r="E241" s="517" t="s">
        <v>116</v>
      </c>
      <c r="F241" s="517" t="str">
        <f>'Balance Sheet'!$F$37</f>
        <v>2023 UY</v>
      </c>
      <c r="G241" s="519"/>
      <c r="H241" s="519"/>
      <c r="I241" s="539">
        <f>SUM(I237:I240)</f>
        <v>0</v>
      </c>
      <c r="J241" s="539">
        <f>SUM(J237:J240)</f>
        <v>0</v>
      </c>
      <c r="K241" s="528" t="s">
        <v>2</v>
      </c>
      <c r="L241" s="516" t="str">
        <f>'Currency risk'!$C$30</f>
        <v>Technical provisions</v>
      </c>
      <c r="M241" s="516" t="str">
        <f>'Currency risk'!$L$22</f>
        <v>Total</v>
      </c>
      <c r="N241" s="516">
        <f>INDEX('Currency risk'!$B$21:$C$36,MATCH('Indirect validations'!L241,'Currency risk'!$C$21:$C$36,0),1)</f>
        <v>7</v>
      </c>
      <c r="O241" s="516" t="str">
        <f>HLOOKUP(M241,'Currency risk'!$B$22:$L$23,2,FALSE)</f>
        <v>P</v>
      </c>
      <c r="P241" s="520">
        <f>INDEX('Currency risk'!$B$21:$L$36,MATCH('Indirect validations'!N241,'Currency risk'!$B$21:$B$36,0),MATCH('Indirect validations'!O241,'Currency risk'!$B$23:$L$23,0))</f>
        <v>0</v>
      </c>
      <c r="Q241" s="520">
        <f>INDEX('Currency risk'!$N$21:$X$36,MATCH('Indirect validations'!N241,'Currency risk'!$N$21:$N$36,0),MATCH('Indirect validations'!O241,'Currency risk'!$N$23:$X$23,0))</f>
        <v>0</v>
      </c>
      <c r="R241" s="517" t="str">
        <f t="shared" ref="R241" si="190">IF($T241="No",IF(I241=P241,"Pass","Fail"),IF(I241+P241=0,"Pass","Fail"))</f>
        <v>Pass</v>
      </c>
      <c r="S241" s="529" t="str">
        <f t="shared" ref="S241" si="191">IF($T241="No",IF(J241=Q241,"Pass","Fail"),IF(J241+Q241=0,"Pass","Fail"))</f>
        <v>Pass</v>
      </c>
      <c r="T241" s="517" t="s">
        <v>104</v>
      </c>
      <c r="U241" s="517">
        <f t="shared" ref="U241" si="192">IF(R241="Pass",0,1)</f>
        <v>0</v>
      </c>
      <c r="V241" s="529">
        <f t="shared" ref="V241" si="193">IF(S241="Pass",0,1)</f>
        <v>0</v>
      </c>
    </row>
    <row r="242" spans="4:22" s="517" customFormat="1" ht="13" thickTop="1" x14ac:dyDescent="0.25">
      <c r="D242" s="530"/>
      <c r="G242" s="519"/>
      <c r="H242" s="519"/>
      <c r="I242" s="520"/>
      <c r="J242" s="520"/>
      <c r="N242" s="519"/>
      <c r="O242" s="519"/>
      <c r="P242" s="520"/>
      <c r="Q242" s="520"/>
      <c r="S242" s="529"/>
      <c r="V242" s="529"/>
    </row>
    <row r="243" spans="4:22" s="517" customFormat="1" ht="14.5" x14ac:dyDescent="0.35">
      <c r="D243" s="527" t="s">
        <v>107</v>
      </c>
      <c r="E243" s="517" t="str">
        <f>'Balance Sheet'!$C$43</f>
        <v>Provision for unearned premiums</v>
      </c>
      <c r="F243" s="517" t="str">
        <f>'Balance Sheet'!$G$37</f>
        <v>2022 UY</v>
      </c>
      <c r="G243" s="519">
        <f>INDEX('Balance Sheet'!$B$36:$L$60,MATCH('Indirect validations'!E243,'Balance Sheet'!$C$36:$C$60,0),1)</f>
        <v>3</v>
      </c>
      <c r="H243" s="519" t="str">
        <f>HLOOKUP(F243,'Balance Sheet'!$B$37:$L$38,2,FALSE)</f>
        <v>C</v>
      </c>
      <c r="I243" s="520">
        <f>INDEX('Balance Sheet'!$B$36:$L$60,MATCH('Indirect validations'!G243,'Balance Sheet'!$B$36:$B$60,0),MATCH('Indirect validations'!H243,'Balance Sheet'!$B$38:$L$38,0))</f>
        <v>0</v>
      </c>
      <c r="J243" s="520">
        <f>INDEX('Balance Sheet'!$B$97:$L$121,MATCH('Indirect validations'!G243,'Balance Sheet'!$B$97:$B$121,0),MATCH('Indirect validations'!H243,'Balance Sheet'!$B$99:$L$99,0))</f>
        <v>0</v>
      </c>
      <c r="N243" s="519"/>
      <c r="O243" s="519"/>
      <c r="P243" s="520"/>
      <c r="Q243" s="520"/>
      <c r="S243" s="529"/>
      <c r="V243" s="529"/>
    </row>
    <row r="244" spans="4:22" s="517" customFormat="1" ht="14.5" x14ac:dyDescent="0.35">
      <c r="D244" s="527" t="s">
        <v>107</v>
      </c>
      <c r="E244" s="517" t="str">
        <f>'Balance Sheet'!$C$44</f>
        <v>Claims outstanding</v>
      </c>
      <c r="F244" s="517" t="str">
        <f>'Balance Sheet'!$G$37</f>
        <v>2022 UY</v>
      </c>
      <c r="G244" s="519">
        <f>INDEX('Balance Sheet'!$B$36:$L$60,MATCH('Indirect validations'!E244,'Balance Sheet'!$C$36:$C$60,0),1)</f>
        <v>4</v>
      </c>
      <c r="H244" s="519" t="str">
        <f>HLOOKUP(F244,'Balance Sheet'!$B$37:$L$38,2,FALSE)</f>
        <v>C</v>
      </c>
      <c r="I244" s="520">
        <f>INDEX('Balance Sheet'!$B$36:$L$60,MATCH('Indirect validations'!G244,'Balance Sheet'!$B$36:$B$60,0),MATCH('Indirect validations'!H244,'Balance Sheet'!$B$38:$L$38,0))</f>
        <v>0</v>
      </c>
      <c r="J244" s="520">
        <f>INDEX('Balance Sheet'!$B$97:$L$121,MATCH('Indirect validations'!G244,'Balance Sheet'!$B$97:$B$121,0),MATCH('Indirect validations'!H244,'Balance Sheet'!$B$99:$L$99,0))</f>
        <v>0</v>
      </c>
      <c r="N244" s="519"/>
      <c r="O244" s="519"/>
      <c r="P244" s="520"/>
      <c r="Q244" s="520"/>
      <c r="S244" s="529"/>
      <c r="V244" s="529"/>
    </row>
    <row r="245" spans="4:22" s="517" customFormat="1" ht="14.5" x14ac:dyDescent="0.35">
      <c r="D245" s="527" t="s">
        <v>107</v>
      </c>
      <c r="E245" s="517" t="str">
        <f>'Balance Sheet'!$C$45</f>
        <v>Long term business provision</v>
      </c>
      <c r="F245" s="517" t="str">
        <f>'Balance Sheet'!$G$37</f>
        <v>2022 UY</v>
      </c>
      <c r="G245" s="519">
        <f>INDEX('Balance Sheet'!$B$36:$L$60,MATCH('Indirect validations'!E245,'Balance Sheet'!$C$36:$C$60,0),1)</f>
        <v>5</v>
      </c>
      <c r="H245" s="519" t="str">
        <f>HLOOKUP(F245,'Balance Sheet'!$B$37:$L$38,2,FALSE)</f>
        <v>C</v>
      </c>
      <c r="I245" s="520">
        <f>INDEX('Balance Sheet'!$B$36:$L$60,MATCH('Indirect validations'!G245,'Balance Sheet'!$B$36:$B$60,0),MATCH('Indirect validations'!H245,'Balance Sheet'!$B$38:$L$38,0))</f>
        <v>0</v>
      </c>
      <c r="J245" s="520">
        <f>INDEX('Balance Sheet'!$B$97:$L$121,MATCH('Indirect validations'!G245,'Balance Sheet'!$B$97:$B$121,0),MATCH('Indirect validations'!H245,'Balance Sheet'!$B$99:$L$99,0))</f>
        <v>0</v>
      </c>
      <c r="N245" s="519"/>
      <c r="O245" s="519"/>
      <c r="P245" s="520"/>
      <c r="Q245" s="520"/>
      <c r="S245" s="529"/>
      <c r="V245" s="529"/>
    </row>
    <row r="246" spans="4:22" s="517" customFormat="1" ht="14.5" x14ac:dyDescent="0.35">
      <c r="D246" s="527" t="s">
        <v>107</v>
      </c>
      <c r="E246" s="517" t="str">
        <f>'Balance Sheet'!$C$46</f>
        <v>Other technical provisions</v>
      </c>
      <c r="F246" s="517" t="str">
        <f>'Balance Sheet'!$G$37</f>
        <v>2022 UY</v>
      </c>
      <c r="G246" s="519">
        <f>INDEX('Balance Sheet'!$B$36:$L$60,MATCH('Indirect validations'!E246,'Balance Sheet'!$C$36:$C$60,0),1)</f>
        <v>6</v>
      </c>
      <c r="H246" s="519" t="str">
        <f>HLOOKUP(F246,'Balance Sheet'!$B$37:$L$38,2,FALSE)</f>
        <v>C</v>
      </c>
      <c r="I246" s="520">
        <f>INDEX('Balance Sheet'!$B$36:$L$60,MATCH('Indirect validations'!G246,'Balance Sheet'!$B$36:$B$60,0),MATCH('Indirect validations'!H246,'Balance Sheet'!$B$38:$L$38,0))</f>
        <v>0</v>
      </c>
      <c r="J246" s="520">
        <f>INDEX('Balance Sheet'!$B$97:$L$121,MATCH('Indirect validations'!G246,'Balance Sheet'!$B$97:$B$121,0),MATCH('Indirect validations'!H246,'Balance Sheet'!$B$99:$L$99,0))</f>
        <v>0</v>
      </c>
      <c r="N246" s="519"/>
      <c r="O246" s="519"/>
      <c r="P246" s="520"/>
      <c r="Q246" s="520"/>
      <c r="S246" s="529"/>
      <c r="V246" s="529"/>
    </row>
    <row r="247" spans="4:22" s="517" customFormat="1" ht="15" thickBot="1" x14ac:dyDescent="0.4">
      <c r="D247" s="530"/>
      <c r="E247" s="517" t="s">
        <v>116</v>
      </c>
      <c r="F247" s="517" t="str">
        <f>'Balance Sheet'!$G$37</f>
        <v>2022 UY</v>
      </c>
      <c r="G247" s="519"/>
      <c r="H247" s="519"/>
      <c r="I247" s="539">
        <f>SUM(I243:I246)</f>
        <v>0</v>
      </c>
      <c r="J247" s="539">
        <f>SUM(J243:J246)</f>
        <v>0</v>
      </c>
      <c r="K247" s="528" t="s">
        <v>2</v>
      </c>
      <c r="L247" s="516" t="str">
        <f>'Currency risk'!$C$47</f>
        <v>Technical provisions</v>
      </c>
      <c r="M247" s="516" t="str">
        <f>'Currency risk'!$L$39</f>
        <v>Total</v>
      </c>
      <c r="N247" s="516">
        <f>INDEX('Currency risk'!$B$38:$C$53,MATCH('Indirect validations'!L247,'Currency risk'!$C$38:$C$53,0),1)</f>
        <v>7</v>
      </c>
      <c r="O247" s="516" t="str">
        <f>HLOOKUP(M247,'Currency risk'!$B$39:$L$40,2,FALSE)</f>
        <v>X</v>
      </c>
      <c r="P247" s="520">
        <f>INDEX('Currency risk'!$B$38:$L$53,MATCH('Indirect validations'!N247,'Currency risk'!$B$38:$B$53,0),MATCH('Indirect validations'!O247,'Currency risk'!$B$40:$L$40,0))</f>
        <v>0</v>
      </c>
      <c r="Q247" s="520">
        <f>INDEX('Currency risk'!$N$38:$X$53,MATCH('Indirect validations'!N247,'Currency risk'!$N$38:$N$53,0),MATCH('Indirect validations'!O247,'Currency risk'!$N$40:$X$40,0))</f>
        <v>0</v>
      </c>
      <c r="R247" s="517" t="str">
        <f t="shared" ref="R247" si="194">IF($T247="No",IF(I247=P247,"Pass","Fail"),IF(I247+P247=0,"Pass","Fail"))</f>
        <v>Pass</v>
      </c>
      <c r="S247" s="529" t="str">
        <f t="shared" ref="S247" si="195">IF($T247="No",IF(J247=Q247,"Pass","Fail"),IF(J247+Q247=0,"Pass","Fail"))</f>
        <v>Pass</v>
      </c>
      <c r="T247" s="517" t="s">
        <v>104</v>
      </c>
      <c r="U247" s="517">
        <f t="shared" ref="U247" si="196">IF(R247="Pass",0,1)</f>
        <v>0</v>
      </c>
      <c r="V247" s="529">
        <f t="shared" ref="V247" si="197">IF(S247="Pass",0,1)</f>
        <v>0</v>
      </c>
    </row>
    <row r="248" spans="4:22" s="517" customFormat="1" ht="13" thickTop="1" x14ac:dyDescent="0.25">
      <c r="D248" s="530"/>
      <c r="G248" s="519"/>
      <c r="H248" s="519"/>
      <c r="I248" s="520"/>
      <c r="J248" s="520"/>
      <c r="N248" s="519"/>
      <c r="O248" s="519"/>
      <c r="P248" s="520"/>
      <c r="Q248" s="520"/>
      <c r="S248" s="529"/>
      <c r="V248" s="529"/>
    </row>
    <row r="249" spans="4:22" s="517" customFormat="1" ht="14.5" x14ac:dyDescent="0.35">
      <c r="D249" s="527" t="s">
        <v>107</v>
      </c>
      <c r="E249" s="517" t="str">
        <f>'Balance Sheet'!$C$43</f>
        <v>Provision for unearned premiums</v>
      </c>
      <c r="F249" s="517" t="str">
        <f>'Balance Sheet'!$H$37</f>
        <v>2021 UY</v>
      </c>
      <c r="G249" s="519">
        <f>INDEX('Balance Sheet'!$B$36:$L$60,MATCH('Indirect validations'!E249,'Balance Sheet'!$C$36:$C$60,0),1)</f>
        <v>3</v>
      </c>
      <c r="H249" s="519" t="str">
        <f>HLOOKUP(F249,'Balance Sheet'!$B$37:$L$38,2,FALSE)</f>
        <v>D</v>
      </c>
      <c r="I249" s="520">
        <f>INDEX('Balance Sheet'!$B$36:$L$60,MATCH('Indirect validations'!G249,'Balance Sheet'!$B$36:$B$60,0),MATCH('Indirect validations'!H249,'Balance Sheet'!$B$38:$L$38,0))</f>
        <v>0</v>
      </c>
      <c r="J249" s="520">
        <f>INDEX('Balance Sheet'!$B$97:$L$121,MATCH('Indirect validations'!G249,'Balance Sheet'!$B$97:$B$121,0),MATCH('Indirect validations'!H249,'Balance Sheet'!$B$99:$L$99,0))</f>
        <v>0</v>
      </c>
      <c r="N249" s="519"/>
      <c r="O249" s="519"/>
      <c r="P249" s="520"/>
      <c r="Q249" s="520"/>
      <c r="S249" s="529"/>
      <c r="V249" s="529"/>
    </row>
    <row r="250" spans="4:22" s="517" customFormat="1" ht="14.5" x14ac:dyDescent="0.35">
      <c r="D250" s="527" t="s">
        <v>107</v>
      </c>
      <c r="E250" s="517" t="str">
        <f>'Balance Sheet'!$C$44</f>
        <v>Claims outstanding</v>
      </c>
      <c r="F250" s="517" t="str">
        <f>'Balance Sheet'!$H$37</f>
        <v>2021 UY</v>
      </c>
      <c r="G250" s="519">
        <f>INDEX('Balance Sheet'!$B$36:$L$60,MATCH('Indirect validations'!E250,'Balance Sheet'!$C$36:$C$60,0),1)</f>
        <v>4</v>
      </c>
      <c r="H250" s="519" t="str">
        <f>HLOOKUP(F250,'Balance Sheet'!$B$37:$L$38,2,FALSE)</f>
        <v>D</v>
      </c>
      <c r="I250" s="520">
        <f>INDEX('Balance Sheet'!$B$36:$L$60,MATCH('Indirect validations'!G250,'Balance Sheet'!$B$36:$B$60,0),MATCH('Indirect validations'!H250,'Balance Sheet'!$B$38:$L$38,0))</f>
        <v>0</v>
      </c>
      <c r="J250" s="520">
        <f>INDEX('Balance Sheet'!$B$97:$L$121,MATCH('Indirect validations'!G250,'Balance Sheet'!$B$97:$B$121,0),MATCH('Indirect validations'!H250,'Balance Sheet'!$B$99:$L$99,0))</f>
        <v>0</v>
      </c>
      <c r="N250" s="519"/>
      <c r="O250" s="519"/>
      <c r="P250" s="520"/>
      <c r="Q250" s="520"/>
      <c r="S250" s="529"/>
      <c r="V250" s="529"/>
    </row>
    <row r="251" spans="4:22" s="517" customFormat="1" ht="14.5" x14ac:dyDescent="0.35">
      <c r="D251" s="527" t="s">
        <v>107</v>
      </c>
      <c r="E251" s="517" t="str">
        <f>'Balance Sheet'!$C$45</f>
        <v>Long term business provision</v>
      </c>
      <c r="F251" s="517" t="str">
        <f>'Balance Sheet'!$H$37</f>
        <v>2021 UY</v>
      </c>
      <c r="G251" s="519">
        <f>INDEX('Balance Sheet'!$B$36:$L$60,MATCH('Indirect validations'!E251,'Balance Sheet'!$C$36:$C$60,0),1)</f>
        <v>5</v>
      </c>
      <c r="H251" s="519" t="str">
        <f>HLOOKUP(F251,'Balance Sheet'!$B$37:$L$38,2,FALSE)</f>
        <v>D</v>
      </c>
      <c r="I251" s="520">
        <f>INDEX('Balance Sheet'!$B$36:$L$60,MATCH('Indirect validations'!G251,'Balance Sheet'!$B$36:$B$60,0),MATCH('Indirect validations'!H251,'Balance Sheet'!$B$38:$L$38,0))</f>
        <v>0</v>
      </c>
      <c r="J251" s="520">
        <f>INDEX('Balance Sheet'!$B$97:$L$121,MATCH('Indirect validations'!G251,'Balance Sheet'!$B$97:$B$121,0),MATCH('Indirect validations'!H251,'Balance Sheet'!$B$99:$L$99,0))</f>
        <v>0</v>
      </c>
      <c r="N251" s="519"/>
      <c r="O251" s="519"/>
      <c r="P251" s="520"/>
      <c r="Q251" s="520"/>
      <c r="S251" s="529"/>
      <c r="V251" s="529"/>
    </row>
    <row r="252" spans="4:22" s="517" customFormat="1" ht="14.5" x14ac:dyDescent="0.35">
      <c r="D252" s="527" t="s">
        <v>107</v>
      </c>
      <c r="E252" s="517" t="str">
        <f>'Balance Sheet'!$C$46</f>
        <v>Other technical provisions</v>
      </c>
      <c r="F252" s="517" t="str">
        <f>'Balance Sheet'!$H$37</f>
        <v>2021 UY</v>
      </c>
      <c r="G252" s="519">
        <f>INDEX('Balance Sheet'!$B$36:$L$60,MATCH('Indirect validations'!E252,'Balance Sheet'!$C$36:$C$60,0),1)</f>
        <v>6</v>
      </c>
      <c r="H252" s="519" t="str">
        <f>HLOOKUP(F252,'Balance Sheet'!$B$37:$L$38,2,FALSE)</f>
        <v>D</v>
      </c>
      <c r="I252" s="520">
        <f>INDEX('Balance Sheet'!$B$36:$L$60,MATCH('Indirect validations'!G252,'Balance Sheet'!$B$36:$B$60,0),MATCH('Indirect validations'!H252,'Balance Sheet'!$B$38:$L$38,0))</f>
        <v>0</v>
      </c>
      <c r="J252" s="520">
        <f>INDEX('Balance Sheet'!$B$97:$L$121,MATCH('Indirect validations'!G252,'Balance Sheet'!$B$97:$B$121,0),MATCH('Indirect validations'!H252,'Balance Sheet'!$B$99:$L$99,0))</f>
        <v>0</v>
      </c>
      <c r="N252" s="519"/>
      <c r="O252" s="519"/>
      <c r="P252" s="520"/>
      <c r="Q252" s="520"/>
      <c r="S252" s="529"/>
      <c r="V252" s="529"/>
    </row>
    <row r="253" spans="4:22" s="517" customFormat="1" ht="15" thickBot="1" x14ac:dyDescent="0.4">
      <c r="D253" s="530"/>
      <c r="E253" s="517" t="s">
        <v>116</v>
      </c>
      <c r="F253" s="517" t="str">
        <f>'Balance Sheet'!$H$37</f>
        <v>2021 UY</v>
      </c>
      <c r="G253" s="519"/>
      <c r="H253" s="519"/>
      <c r="I253" s="539">
        <f>SUM(I249:I252)</f>
        <v>0</v>
      </c>
      <c r="J253" s="539">
        <f>SUM(J249:J252)</f>
        <v>0</v>
      </c>
      <c r="K253" s="528" t="s">
        <v>2</v>
      </c>
      <c r="L253" s="516" t="str">
        <f>'Currency risk'!$C$64</f>
        <v>Technical provisions</v>
      </c>
      <c r="M253" s="516" t="str">
        <f>'Currency risk'!$L$56</f>
        <v>Total</v>
      </c>
      <c r="N253" s="516">
        <f>INDEX('Currency risk'!$B$55:$C$70,MATCH('Indirect validations'!L253,'Currency risk'!$C$55:$C$70,0),1)</f>
        <v>7</v>
      </c>
      <c r="O253" s="516" t="str">
        <f>HLOOKUP(M253,'Currency risk'!$B$56:$L$57,2,FALSE)</f>
        <v>AF</v>
      </c>
      <c r="P253" s="520">
        <f>INDEX('Currency risk'!$B$55:$L$70,MATCH('Indirect validations'!N253,'Currency risk'!$B$55:$B$70,0),MATCH('Indirect validations'!O253,'Currency risk'!$B$57:$L$57,0))</f>
        <v>0</v>
      </c>
      <c r="Q253" s="520">
        <f>INDEX('Currency risk'!$N$55:$X$70,MATCH('Indirect validations'!N253,'Currency risk'!$N$55:$N$70,0),MATCH('Indirect validations'!O253,'Currency risk'!$N$57:$X$57,0))</f>
        <v>0</v>
      </c>
      <c r="R253" s="517" t="str">
        <f t="shared" ref="R253" si="198">IF($T253="No",IF(I253=P253,"Pass","Fail"),IF(I253+P253=0,"Pass","Fail"))</f>
        <v>Pass</v>
      </c>
      <c r="S253" s="529" t="str">
        <f t="shared" ref="S253" si="199">IF($T253="No",IF(J253=Q253,"Pass","Fail"),IF(J253+Q253=0,"Pass","Fail"))</f>
        <v>Pass</v>
      </c>
      <c r="T253" s="517" t="s">
        <v>104</v>
      </c>
      <c r="U253" s="517">
        <f t="shared" ref="U253" si="200">IF(R253="Pass",0,1)</f>
        <v>0</v>
      </c>
      <c r="V253" s="529">
        <f t="shared" ref="V253" si="201">IF(S253="Pass",0,1)</f>
        <v>0</v>
      </c>
    </row>
    <row r="254" spans="4:22" s="517" customFormat="1" ht="13" thickTop="1" x14ac:dyDescent="0.25">
      <c r="D254" s="530"/>
      <c r="G254" s="519"/>
      <c r="H254" s="519"/>
      <c r="I254" s="520"/>
      <c r="J254" s="520"/>
      <c r="N254" s="519"/>
      <c r="O254" s="519"/>
      <c r="P254" s="520"/>
      <c r="Q254" s="520"/>
      <c r="S254" s="529"/>
      <c r="V254" s="529"/>
    </row>
    <row r="255" spans="4:22" s="517" customFormat="1" ht="14.5" x14ac:dyDescent="0.35">
      <c r="D255" s="527" t="s">
        <v>107</v>
      </c>
      <c r="E255" s="517" t="str">
        <f>'Balance Sheet'!$C$43</f>
        <v>Provision for unearned premiums</v>
      </c>
      <c r="F255" s="517" t="str">
        <f>'Balance Sheet'!$I$37</f>
        <v>2020 UY</v>
      </c>
      <c r="G255" s="519">
        <f>INDEX('Balance Sheet'!$B$36:$L$60,MATCH('Indirect validations'!E255,'Balance Sheet'!$C$36:$C$60,0),1)</f>
        <v>3</v>
      </c>
      <c r="H255" s="519" t="str">
        <f>HLOOKUP(F255,'Balance Sheet'!$B$37:$L$38,2,FALSE)</f>
        <v>E</v>
      </c>
      <c r="I255" s="520">
        <f>INDEX('Balance Sheet'!$B$36:$L$60,MATCH('Indirect validations'!G255,'Balance Sheet'!$B$36:$B$60,0),MATCH('Indirect validations'!H255,'Balance Sheet'!$B$38:$L$38,0))</f>
        <v>0</v>
      </c>
      <c r="J255" s="520">
        <f>INDEX('Balance Sheet'!$B$97:$L$121,MATCH('Indirect validations'!G255,'Balance Sheet'!$B$97:$B$121,0),MATCH('Indirect validations'!H255,'Balance Sheet'!$B$99:$L$99,0))</f>
        <v>0</v>
      </c>
      <c r="N255" s="519"/>
      <c r="O255" s="519"/>
      <c r="P255" s="520"/>
      <c r="Q255" s="520"/>
      <c r="S255" s="529"/>
      <c r="V255" s="529"/>
    </row>
    <row r="256" spans="4:22" s="517" customFormat="1" ht="14.5" x14ac:dyDescent="0.35">
      <c r="D256" s="527" t="s">
        <v>107</v>
      </c>
      <c r="E256" s="517" t="str">
        <f>'Balance Sheet'!$C$44</f>
        <v>Claims outstanding</v>
      </c>
      <c r="F256" s="517" t="str">
        <f>'Balance Sheet'!$I$37</f>
        <v>2020 UY</v>
      </c>
      <c r="G256" s="519">
        <f>INDEX('Balance Sheet'!$B$36:$L$60,MATCH('Indirect validations'!E256,'Balance Sheet'!$C$36:$C$60,0),1)</f>
        <v>4</v>
      </c>
      <c r="H256" s="519" t="str">
        <f>HLOOKUP(F256,'Balance Sheet'!$B$37:$L$38,2,FALSE)</f>
        <v>E</v>
      </c>
      <c r="I256" s="520">
        <f>INDEX('Balance Sheet'!$B$36:$L$60,MATCH('Indirect validations'!G256,'Balance Sheet'!$B$36:$B$60,0),MATCH('Indirect validations'!H256,'Balance Sheet'!$B$38:$L$38,0))</f>
        <v>0</v>
      </c>
      <c r="J256" s="520">
        <f>INDEX('Balance Sheet'!$B$97:$L$121,MATCH('Indirect validations'!G256,'Balance Sheet'!$B$97:$B$121,0),MATCH('Indirect validations'!H256,'Balance Sheet'!$B$99:$L$99,0))</f>
        <v>0</v>
      </c>
      <c r="N256" s="519"/>
      <c r="O256" s="519"/>
      <c r="P256" s="520"/>
      <c r="Q256" s="520"/>
      <c r="S256" s="529"/>
      <c r="V256" s="529"/>
    </row>
    <row r="257" spans="4:22" s="517" customFormat="1" ht="14.5" x14ac:dyDescent="0.35">
      <c r="D257" s="527" t="s">
        <v>107</v>
      </c>
      <c r="E257" s="517" t="str">
        <f>'Balance Sheet'!$C$45</f>
        <v>Long term business provision</v>
      </c>
      <c r="F257" s="517" t="str">
        <f>'Balance Sheet'!$I$37</f>
        <v>2020 UY</v>
      </c>
      <c r="G257" s="519">
        <f>INDEX('Balance Sheet'!$B$36:$L$60,MATCH('Indirect validations'!E257,'Balance Sheet'!$C$36:$C$60,0),1)</f>
        <v>5</v>
      </c>
      <c r="H257" s="519" t="str">
        <f>HLOOKUP(F257,'Balance Sheet'!$B$37:$L$38,2,FALSE)</f>
        <v>E</v>
      </c>
      <c r="I257" s="520">
        <f>INDEX('Balance Sheet'!$B$36:$L$60,MATCH('Indirect validations'!G257,'Balance Sheet'!$B$36:$B$60,0),MATCH('Indirect validations'!H257,'Balance Sheet'!$B$38:$L$38,0))</f>
        <v>0</v>
      </c>
      <c r="J257" s="520">
        <f>INDEX('Balance Sheet'!$B$97:$L$121,MATCH('Indirect validations'!G257,'Balance Sheet'!$B$97:$B$121,0),MATCH('Indirect validations'!H257,'Balance Sheet'!$B$99:$L$99,0))</f>
        <v>0</v>
      </c>
      <c r="N257" s="519"/>
      <c r="O257" s="519"/>
      <c r="P257" s="520"/>
      <c r="Q257" s="520"/>
      <c r="S257" s="529"/>
      <c r="V257" s="529"/>
    </row>
    <row r="258" spans="4:22" s="517" customFormat="1" ht="14.5" x14ac:dyDescent="0.35">
      <c r="D258" s="527" t="s">
        <v>107</v>
      </c>
      <c r="E258" s="517" t="str">
        <f>'Balance Sheet'!$C$46</f>
        <v>Other technical provisions</v>
      </c>
      <c r="F258" s="517" t="str">
        <f>'Balance Sheet'!$I$37</f>
        <v>2020 UY</v>
      </c>
      <c r="G258" s="519">
        <f>INDEX('Balance Sheet'!$B$36:$L$60,MATCH('Indirect validations'!E258,'Balance Sheet'!$C$36:$C$60,0),1)</f>
        <v>6</v>
      </c>
      <c r="H258" s="519" t="str">
        <f>HLOOKUP(F258,'Balance Sheet'!$B$37:$L$38,2,FALSE)</f>
        <v>E</v>
      </c>
      <c r="I258" s="520">
        <f>INDEX('Balance Sheet'!$B$36:$L$60,MATCH('Indirect validations'!G258,'Balance Sheet'!$B$36:$B$60,0),MATCH('Indirect validations'!H258,'Balance Sheet'!$B$38:$L$38,0))</f>
        <v>0</v>
      </c>
      <c r="J258" s="520">
        <f>INDEX('Balance Sheet'!$B$97:$L$121,MATCH('Indirect validations'!G258,'Balance Sheet'!$B$97:$B$121,0),MATCH('Indirect validations'!H258,'Balance Sheet'!$B$99:$L$99,0))</f>
        <v>0</v>
      </c>
      <c r="N258" s="519"/>
      <c r="O258" s="519"/>
      <c r="P258" s="520"/>
      <c r="Q258" s="520"/>
      <c r="S258" s="529"/>
      <c r="V258" s="529"/>
    </row>
    <row r="259" spans="4:22" s="517" customFormat="1" ht="15" thickBot="1" x14ac:dyDescent="0.4">
      <c r="D259" s="530"/>
      <c r="E259" s="517" t="s">
        <v>116</v>
      </c>
      <c r="F259" s="517" t="str">
        <f>'Balance Sheet'!$I$37</f>
        <v>2020 UY</v>
      </c>
      <c r="G259" s="519"/>
      <c r="H259" s="519"/>
      <c r="I259" s="539">
        <f>SUM(I255:I258)</f>
        <v>0</v>
      </c>
      <c r="J259" s="539">
        <f>SUM(J255:J258)</f>
        <v>0</v>
      </c>
      <c r="K259" s="528" t="s">
        <v>2</v>
      </c>
      <c r="L259" s="516" t="str">
        <f>'Currency risk'!$C$81</f>
        <v>Technical provisions</v>
      </c>
      <c r="M259" s="516" t="str">
        <f>'Currency risk'!$L$73</f>
        <v>Total</v>
      </c>
      <c r="N259" s="516">
        <f>INDEX('Currency risk'!$B$72:$C$87,MATCH('Indirect validations'!L259,'Currency risk'!$C$72:$C$87,0),1)</f>
        <v>7</v>
      </c>
      <c r="O259" s="516" t="str">
        <f>HLOOKUP(M259,'Currency risk'!$B$73:$L$74,2,FALSE)</f>
        <v>AN</v>
      </c>
      <c r="P259" s="520">
        <f>INDEX('Currency risk'!$B$72:$L$87,MATCH('Indirect validations'!N259,'Currency risk'!$B$72:$B$87,0),MATCH('Indirect validations'!O259,'Currency risk'!$B$74:$L$74,0))</f>
        <v>0</v>
      </c>
      <c r="Q259" s="520">
        <f>INDEX('Currency risk'!$N$72:$X$87,MATCH('Indirect validations'!N259,'Currency risk'!$N$72:$N$87,0),MATCH('Indirect validations'!O259,'Currency risk'!$N$74:$X$74,0))</f>
        <v>0</v>
      </c>
      <c r="R259" s="517" t="str">
        <f t="shared" ref="R259" si="202">IF($T259="No",IF(I259=P259,"Pass","Fail"),IF(I259+P259=0,"Pass","Fail"))</f>
        <v>Pass</v>
      </c>
      <c r="S259" s="529" t="str">
        <f t="shared" ref="S259" si="203">IF($T259="No",IF(J259=Q259,"Pass","Fail"),IF(J259+Q259=0,"Pass","Fail"))</f>
        <v>Pass</v>
      </c>
      <c r="T259" s="517" t="s">
        <v>104</v>
      </c>
      <c r="U259" s="517">
        <f t="shared" ref="U259" si="204">IF(R259="Pass",0,1)</f>
        <v>0</v>
      </c>
      <c r="V259" s="529">
        <f t="shared" ref="V259" si="205">IF(S259="Pass",0,1)</f>
        <v>0</v>
      </c>
    </row>
    <row r="260" spans="4:22" s="517" customFormat="1" ht="13" thickTop="1" x14ac:dyDescent="0.25">
      <c r="D260" s="530"/>
      <c r="G260" s="519"/>
      <c r="H260" s="519"/>
      <c r="I260" s="520"/>
      <c r="J260" s="520"/>
      <c r="N260" s="519"/>
      <c r="O260" s="519"/>
      <c r="P260" s="520"/>
      <c r="Q260" s="520"/>
      <c r="S260" s="529"/>
      <c r="V260" s="529"/>
    </row>
    <row r="261" spans="4:22" s="517" customFormat="1" ht="14.5" x14ac:dyDescent="0.35">
      <c r="D261" s="527" t="s">
        <v>107</v>
      </c>
      <c r="E261" s="517" t="str">
        <f>'Balance Sheet'!$C$43</f>
        <v>Provision for unearned premiums</v>
      </c>
      <c r="F261" s="517" t="str">
        <f>'Balance Sheet'!$J$37</f>
        <v>2019 UY</v>
      </c>
      <c r="G261" s="519">
        <f>INDEX('Balance Sheet'!$B$36:$L$60,MATCH('Indirect validations'!E261,'Balance Sheet'!$C$36:$C$60,0),1)</f>
        <v>3</v>
      </c>
      <c r="H261" s="519" t="str">
        <f>HLOOKUP(F261,'Balance Sheet'!$B$37:$L$38,2,FALSE)</f>
        <v>F</v>
      </c>
      <c r="I261" s="520">
        <f>INDEX('Balance Sheet'!$B$36:$L$60,MATCH('Indirect validations'!G261,'Balance Sheet'!$B$36:$B$60,0),MATCH('Indirect validations'!H261,'Balance Sheet'!$B$38:$L$38,0))</f>
        <v>0</v>
      </c>
      <c r="J261" s="520">
        <f>INDEX('Balance Sheet'!$B$97:$L$121,MATCH('Indirect validations'!G261,'Balance Sheet'!$B$97:$B$121,0),MATCH('Indirect validations'!H261,'Balance Sheet'!$B$99:$L$99,0))</f>
        <v>0</v>
      </c>
      <c r="N261" s="519"/>
      <c r="O261" s="519"/>
      <c r="P261" s="520"/>
      <c r="Q261" s="520"/>
      <c r="S261" s="529"/>
      <c r="V261" s="529"/>
    </row>
    <row r="262" spans="4:22" s="517" customFormat="1" ht="14.5" x14ac:dyDescent="0.35">
      <c r="D262" s="527" t="s">
        <v>107</v>
      </c>
      <c r="E262" s="517" t="str">
        <f>'Balance Sheet'!$C$44</f>
        <v>Claims outstanding</v>
      </c>
      <c r="F262" s="517" t="str">
        <f>'Balance Sheet'!$J$37</f>
        <v>2019 UY</v>
      </c>
      <c r="G262" s="519">
        <f>INDEX('Balance Sheet'!$B$36:$L$60,MATCH('Indirect validations'!E262,'Balance Sheet'!$C$36:$C$60,0),1)</f>
        <v>4</v>
      </c>
      <c r="H262" s="519" t="str">
        <f>HLOOKUP(F262,'Balance Sheet'!$B$37:$L$38,2,FALSE)</f>
        <v>F</v>
      </c>
      <c r="I262" s="520">
        <f>INDEX('Balance Sheet'!$B$36:$L$60,MATCH('Indirect validations'!G262,'Balance Sheet'!$B$36:$B$60,0),MATCH('Indirect validations'!H262,'Balance Sheet'!$B$38:$L$38,0))</f>
        <v>0</v>
      </c>
      <c r="J262" s="520">
        <f>INDEX('Balance Sheet'!$B$97:$L$121,MATCH('Indirect validations'!G262,'Balance Sheet'!$B$97:$B$121,0),MATCH('Indirect validations'!H262,'Balance Sheet'!$B$99:$L$99,0))</f>
        <v>0</v>
      </c>
      <c r="N262" s="519"/>
      <c r="O262" s="519"/>
      <c r="P262" s="520"/>
      <c r="Q262" s="520"/>
      <c r="S262" s="529"/>
      <c r="V262" s="529"/>
    </row>
    <row r="263" spans="4:22" s="517" customFormat="1" ht="14.5" x14ac:dyDescent="0.35">
      <c r="D263" s="527" t="s">
        <v>107</v>
      </c>
      <c r="E263" s="517" t="str">
        <f>'Balance Sheet'!$C$45</f>
        <v>Long term business provision</v>
      </c>
      <c r="F263" s="517" t="str">
        <f>'Balance Sheet'!$J$37</f>
        <v>2019 UY</v>
      </c>
      <c r="G263" s="519">
        <f>INDEX('Balance Sheet'!$B$36:$L$60,MATCH('Indirect validations'!E263,'Balance Sheet'!$C$36:$C$60,0),1)</f>
        <v>5</v>
      </c>
      <c r="H263" s="519" t="str">
        <f>HLOOKUP(F263,'Balance Sheet'!$B$37:$L$38,2,FALSE)</f>
        <v>F</v>
      </c>
      <c r="I263" s="520">
        <f>INDEX('Balance Sheet'!$B$36:$L$60,MATCH('Indirect validations'!G263,'Balance Sheet'!$B$36:$B$60,0),MATCH('Indirect validations'!H263,'Balance Sheet'!$B$38:$L$38,0))</f>
        <v>0</v>
      </c>
      <c r="J263" s="520">
        <f>INDEX('Balance Sheet'!$B$97:$L$121,MATCH('Indirect validations'!G263,'Balance Sheet'!$B$97:$B$121,0),MATCH('Indirect validations'!H263,'Balance Sheet'!$B$99:$L$99,0))</f>
        <v>0</v>
      </c>
      <c r="N263" s="519"/>
      <c r="O263" s="519"/>
      <c r="P263" s="520"/>
      <c r="Q263" s="520"/>
      <c r="S263" s="529"/>
      <c r="V263" s="529"/>
    </row>
    <row r="264" spans="4:22" s="517" customFormat="1" ht="14.5" x14ac:dyDescent="0.35">
      <c r="D264" s="527" t="s">
        <v>107</v>
      </c>
      <c r="E264" s="517" t="str">
        <f>'Balance Sheet'!$C$46</f>
        <v>Other technical provisions</v>
      </c>
      <c r="F264" s="517" t="str">
        <f>'Balance Sheet'!$J$37</f>
        <v>2019 UY</v>
      </c>
      <c r="G264" s="519">
        <f>INDEX('Balance Sheet'!$B$36:$L$60,MATCH('Indirect validations'!E264,'Balance Sheet'!$C$36:$C$60,0),1)</f>
        <v>6</v>
      </c>
      <c r="H264" s="519" t="str">
        <f>HLOOKUP(F264,'Balance Sheet'!$B$37:$L$38,2,FALSE)</f>
        <v>F</v>
      </c>
      <c r="I264" s="520">
        <f>INDEX('Balance Sheet'!$B$36:$L$60,MATCH('Indirect validations'!G264,'Balance Sheet'!$B$36:$B$60,0),MATCH('Indirect validations'!H264,'Balance Sheet'!$B$38:$L$38,0))</f>
        <v>0</v>
      </c>
      <c r="J264" s="520">
        <f>INDEX('Balance Sheet'!$B$97:$L$121,MATCH('Indirect validations'!G264,'Balance Sheet'!$B$97:$B$121,0),MATCH('Indirect validations'!H264,'Balance Sheet'!$B$99:$L$99,0))</f>
        <v>0</v>
      </c>
      <c r="N264" s="519"/>
      <c r="O264" s="519"/>
      <c r="P264" s="520"/>
      <c r="Q264" s="520"/>
      <c r="S264" s="529"/>
      <c r="V264" s="529"/>
    </row>
    <row r="265" spans="4:22" s="517" customFormat="1" ht="15" thickBot="1" x14ac:dyDescent="0.4">
      <c r="D265" s="530"/>
      <c r="E265" s="517" t="s">
        <v>116</v>
      </c>
      <c r="F265" s="517" t="str">
        <f>'Balance Sheet'!$J$37</f>
        <v>2019 UY</v>
      </c>
      <c r="G265" s="519"/>
      <c r="H265" s="519"/>
      <c r="I265" s="539">
        <f>SUM(I261:I264)</f>
        <v>0</v>
      </c>
      <c r="J265" s="539">
        <f>SUM(J261:J264)</f>
        <v>0</v>
      </c>
      <c r="K265" s="528" t="s">
        <v>2</v>
      </c>
      <c r="L265" s="516" t="str">
        <f>'Currency risk'!$C$98</f>
        <v>Technical provisions</v>
      </c>
      <c r="M265" s="516" t="str">
        <f>'Currency risk'!$L$90</f>
        <v>Total</v>
      </c>
      <c r="N265" s="516">
        <f>INDEX('Currency risk'!$B$89:$C$104,MATCH('Indirect validations'!L265,'Currency risk'!$C$89:$C$104,0),1)</f>
        <v>7</v>
      </c>
      <c r="O265" s="516" t="str">
        <f>HLOOKUP(M265,'Currency risk'!$B$90:$L$91,2,FALSE)</f>
        <v>AV</v>
      </c>
      <c r="P265" s="520">
        <f>INDEX('Currency risk'!$B$89:$L$104,MATCH('Indirect validations'!N265,'Currency risk'!$B$89:$B$104,0),MATCH('Indirect validations'!O265,'Currency risk'!$B$91:$L$91,0))</f>
        <v>0</v>
      </c>
      <c r="Q265" s="520">
        <f>INDEX('Currency risk'!$N$89:$X$104,MATCH('Indirect validations'!N265,'Currency risk'!$N$89:$N$104,0),MATCH('Indirect validations'!O265,'Currency risk'!$N$91:$X$91,0))</f>
        <v>0</v>
      </c>
      <c r="R265" s="517" t="str">
        <f t="shared" ref="R265" si="206">IF($T265="No",IF(I265=P265,"Pass","Fail"),IF(I265+P265=0,"Pass","Fail"))</f>
        <v>Pass</v>
      </c>
      <c r="S265" s="529" t="str">
        <f t="shared" ref="S265" si="207">IF($T265="No",IF(J265=Q265,"Pass","Fail"),IF(J265+Q265=0,"Pass","Fail"))</f>
        <v>Pass</v>
      </c>
      <c r="T265" s="517" t="s">
        <v>104</v>
      </c>
      <c r="U265" s="517">
        <f t="shared" ref="U265" si="208">IF(R265="Pass",0,1)</f>
        <v>0</v>
      </c>
      <c r="V265" s="529">
        <f t="shared" ref="V265" si="209">IF(S265="Pass",0,1)</f>
        <v>0</v>
      </c>
    </row>
    <row r="266" spans="4:22" s="517" customFormat="1" ht="13" thickTop="1" x14ac:dyDescent="0.25">
      <c r="D266" s="530"/>
      <c r="G266" s="519"/>
      <c r="H266" s="519"/>
      <c r="I266" s="520"/>
      <c r="J266" s="520"/>
      <c r="N266" s="519"/>
      <c r="O266" s="519"/>
      <c r="P266" s="520"/>
      <c r="Q266" s="520"/>
      <c r="S266" s="529"/>
      <c r="V266" s="529"/>
    </row>
    <row r="267" spans="4:22" s="517" customFormat="1" ht="14.5" x14ac:dyDescent="0.35">
      <c r="D267" s="527" t="s">
        <v>107</v>
      </c>
      <c r="E267" s="517" t="str">
        <f>'Balance Sheet'!$C$43</f>
        <v>Provision for unearned premiums</v>
      </c>
      <c r="F267" s="517" t="str">
        <f>'Balance Sheet'!$K$37</f>
        <v>2018 UY</v>
      </c>
      <c r="G267" s="519">
        <f>INDEX('Balance Sheet'!$B$36:$L$60,MATCH('Indirect validations'!E267,'Balance Sheet'!$C$36:$C$60,0),1)</f>
        <v>3</v>
      </c>
      <c r="H267" s="519" t="str">
        <f>HLOOKUP(F267,'Balance Sheet'!$B$37:$L$38,2,FALSE)</f>
        <v>G</v>
      </c>
      <c r="I267" s="520">
        <f>INDEX('Balance Sheet'!$B$36:$L$60,MATCH('Indirect validations'!G267,'Balance Sheet'!$B$36:$B$60,0),MATCH('Indirect validations'!H267,'Balance Sheet'!$B$38:$L$38,0))</f>
        <v>0</v>
      </c>
      <c r="J267" s="520">
        <f>INDEX('Balance Sheet'!$B$97:$L$121,MATCH('Indirect validations'!G267,'Balance Sheet'!$B$97:$B$121,0),MATCH('Indirect validations'!H267,'Balance Sheet'!$B$99:$L$99,0))</f>
        <v>0</v>
      </c>
      <c r="N267" s="519"/>
      <c r="O267" s="519"/>
      <c r="P267" s="520"/>
      <c r="Q267" s="520"/>
      <c r="S267" s="529"/>
      <c r="V267" s="529"/>
    </row>
    <row r="268" spans="4:22" s="517" customFormat="1" ht="14.5" x14ac:dyDescent="0.35">
      <c r="D268" s="527" t="s">
        <v>107</v>
      </c>
      <c r="E268" s="517" t="str">
        <f>'Balance Sheet'!$C$44</f>
        <v>Claims outstanding</v>
      </c>
      <c r="F268" s="517" t="str">
        <f>'Balance Sheet'!$K$37</f>
        <v>2018 UY</v>
      </c>
      <c r="G268" s="519">
        <f>INDEX('Balance Sheet'!$B$36:$L$60,MATCH('Indirect validations'!E268,'Balance Sheet'!$C$36:$C$60,0),1)</f>
        <v>4</v>
      </c>
      <c r="H268" s="519" t="str">
        <f>HLOOKUP(F268,'Balance Sheet'!$B$37:$L$38,2,FALSE)</f>
        <v>G</v>
      </c>
      <c r="I268" s="520">
        <f>INDEX('Balance Sheet'!$B$36:$L$60,MATCH('Indirect validations'!G268,'Balance Sheet'!$B$36:$B$60,0),MATCH('Indirect validations'!H268,'Balance Sheet'!$B$38:$L$38,0))</f>
        <v>0</v>
      </c>
      <c r="J268" s="520">
        <f>INDEX('Balance Sheet'!$B$97:$L$121,MATCH('Indirect validations'!G268,'Balance Sheet'!$B$97:$B$121,0),MATCH('Indirect validations'!H268,'Balance Sheet'!$B$99:$L$99,0))</f>
        <v>0</v>
      </c>
      <c r="N268" s="519"/>
      <c r="O268" s="519"/>
      <c r="P268" s="520"/>
      <c r="Q268" s="520"/>
      <c r="S268" s="529"/>
      <c r="V268" s="529"/>
    </row>
    <row r="269" spans="4:22" s="517" customFormat="1" ht="14.5" x14ac:dyDescent="0.35">
      <c r="D269" s="527" t="s">
        <v>107</v>
      </c>
      <c r="E269" s="517" t="str">
        <f>'Balance Sheet'!$C$45</f>
        <v>Long term business provision</v>
      </c>
      <c r="F269" s="517" t="str">
        <f>'Balance Sheet'!$K$37</f>
        <v>2018 UY</v>
      </c>
      <c r="G269" s="519">
        <f>INDEX('Balance Sheet'!$B$36:$L$60,MATCH('Indirect validations'!E269,'Balance Sheet'!$C$36:$C$60,0),1)</f>
        <v>5</v>
      </c>
      <c r="H269" s="519" t="str">
        <f>HLOOKUP(F269,'Balance Sheet'!$B$37:$L$38,2,FALSE)</f>
        <v>G</v>
      </c>
      <c r="I269" s="520">
        <f>INDEX('Balance Sheet'!$B$36:$L$60,MATCH('Indirect validations'!G269,'Balance Sheet'!$B$36:$B$60,0),MATCH('Indirect validations'!H269,'Balance Sheet'!$B$38:$L$38,0))</f>
        <v>0</v>
      </c>
      <c r="J269" s="520">
        <f>INDEX('Balance Sheet'!$B$97:$L$121,MATCH('Indirect validations'!G269,'Balance Sheet'!$B$97:$B$121,0),MATCH('Indirect validations'!H269,'Balance Sheet'!$B$99:$L$99,0))</f>
        <v>0</v>
      </c>
      <c r="N269" s="519"/>
      <c r="O269" s="519"/>
      <c r="P269" s="520"/>
      <c r="Q269" s="520"/>
      <c r="S269" s="529"/>
      <c r="V269" s="529"/>
    </row>
    <row r="270" spans="4:22" s="517" customFormat="1" ht="14.5" x14ac:dyDescent="0.35">
      <c r="D270" s="527" t="s">
        <v>107</v>
      </c>
      <c r="E270" s="517" t="str">
        <f>'Balance Sheet'!$C$46</f>
        <v>Other technical provisions</v>
      </c>
      <c r="F270" s="517" t="str">
        <f>'Balance Sheet'!$K$37</f>
        <v>2018 UY</v>
      </c>
      <c r="G270" s="519">
        <f>INDEX('Balance Sheet'!$B$36:$L$60,MATCH('Indirect validations'!E270,'Balance Sheet'!$C$36:$C$60,0),1)</f>
        <v>6</v>
      </c>
      <c r="H270" s="519" t="str">
        <f>HLOOKUP(F270,'Balance Sheet'!$B$37:$L$38,2,FALSE)</f>
        <v>G</v>
      </c>
      <c r="I270" s="520">
        <f>INDEX('Balance Sheet'!$B$36:$L$60,MATCH('Indirect validations'!G270,'Balance Sheet'!$B$36:$B$60,0),MATCH('Indirect validations'!H270,'Balance Sheet'!$B$38:$L$38,0))</f>
        <v>0</v>
      </c>
      <c r="J270" s="520">
        <f>INDEX('Balance Sheet'!$B$97:$L$121,MATCH('Indirect validations'!G270,'Balance Sheet'!$B$97:$B$121,0),MATCH('Indirect validations'!H270,'Balance Sheet'!$B$99:$L$99,0))</f>
        <v>0</v>
      </c>
      <c r="N270" s="519"/>
      <c r="O270" s="519"/>
      <c r="P270" s="520"/>
      <c r="Q270" s="520"/>
      <c r="S270" s="529"/>
      <c r="V270" s="529"/>
    </row>
    <row r="271" spans="4:22" s="517" customFormat="1" ht="15" thickBot="1" x14ac:dyDescent="0.4">
      <c r="D271" s="530"/>
      <c r="E271" s="517" t="s">
        <v>116</v>
      </c>
      <c r="F271" s="517" t="str">
        <f>'Balance Sheet'!$K$37</f>
        <v>2018 UY</v>
      </c>
      <c r="G271" s="519"/>
      <c r="H271" s="519"/>
      <c r="I271" s="539">
        <f>SUM(I267:I270)</f>
        <v>0</v>
      </c>
      <c r="J271" s="539">
        <f>SUM(J267:J270)</f>
        <v>0</v>
      </c>
      <c r="K271" s="528" t="s">
        <v>2</v>
      </c>
      <c r="L271" s="516" t="str">
        <f>'Currency risk'!$C$115</f>
        <v>Technical provisions</v>
      </c>
      <c r="M271" s="516" t="str">
        <f>'Currency risk'!$L$107</f>
        <v>Total</v>
      </c>
      <c r="N271" s="516">
        <f>INDEX('Currency risk'!$B$106:$C$121,MATCH('Indirect validations'!L271,'Currency risk'!$C$106:$C$121,0),1)</f>
        <v>7</v>
      </c>
      <c r="O271" s="516" t="str">
        <f>HLOOKUP(M271,'Currency risk'!$B$107:$L$108,2,FALSE)</f>
        <v>BD</v>
      </c>
      <c r="P271" s="520">
        <f>INDEX('Currency risk'!$B$106:$L$121,MATCH('Indirect validations'!N271,'Currency risk'!$B$106:$B$121,0),MATCH('Indirect validations'!O271,'Currency risk'!$B$108:$L$108,0))</f>
        <v>0</v>
      </c>
      <c r="Q271" s="520">
        <f>INDEX('Currency risk'!$N$106:$X$121,MATCH('Indirect validations'!N271,'Currency risk'!$N$106:$N$121,0),MATCH('Indirect validations'!O271,'Currency risk'!$N$108:$X$108,0))</f>
        <v>0</v>
      </c>
      <c r="R271" s="517" t="str">
        <f t="shared" ref="R271" si="210">IF($T271="No",IF(I271=P271,"Pass","Fail"),IF(I271+P271=0,"Pass","Fail"))</f>
        <v>Pass</v>
      </c>
      <c r="S271" s="529" t="str">
        <f t="shared" ref="S271" si="211">IF($T271="No",IF(J271=Q271,"Pass","Fail"),IF(J271+Q271=0,"Pass","Fail"))</f>
        <v>Pass</v>
      </c>
      <c r="T271" s="517" t="s">
        <v>104</v>
      </c>
      <c r="U271" s="517">
        <f t="shared" ref="U271" si="212">IF(R271="Pass",0,1)</f>
        <v>0</v>
      </c>
      <c r="V271" s="529">
        <f t="shared" ref="V271" si="213">IF(S271="Pass",0,1)</f>
        <v>0</v>
      </c>
    </row>
    <row r="272" spans="4:22" s="517" customFormat="1" ht="13" thickTop="1" x14ac:dyDescent="0.25">
      <c r="D272" s="530"/>
      <c r="G272" s="519"/>
      <c r="H272" s="519"/>
      <c r="I272" s="520"/>
      <c r="J272" s="520"/>
      <c r="N272" s="519"/>
      <c r="O272" s="519"/>
      <c r="P272" s="520"/>
      <c r="Q272" s="520"/>
      <c r="S272" s="529"/>
      <c r="V272" s="529"/>
    </row>
    <row r="273" spans="4:22" s="517" customFormat="1" ht="14.5" x14ac:dyDescent="0.35">
      <c r="D273" s="527" t="s">
        <v>107</v>
      </c>
      <c r="E273" s="517" t="str">
        <f>'Balance Sheet'!$C$43</f>
        <v>Provision for unearned premiums</v>
      </c>
      <c r="F273" s="517" t="str">
        <f>'Balance Sheet'!$L$37</f>
        <v>Total</v>
      </c>
      <c r="G273" s="519">
        <f>INDEX('Balance Sheet'!$B$36:$L$60,MATCH('Indirect validations'!E273,'Balance Sheet'!$C$36:$C$60,0),1)</f>
        <v>3</v>
      </c>
      <c r="H273" s="519" t="str">
        <f>HLOOKUP(F273,'Balance Sheet'!$B$37:$L$38,2,FALSE)</f>
        <v>H</v>
      </c>
      <c r="I273" s="520">
        <f>INDEX('Balance Sheet'!$B$36:$L$60,MATCH('Indirect validations'!G273,'Balance Sheet'!$B$36:$B$60,0),MATCH('Indirect validations'!H273,'Balance Sheet'!$B$38:$L$38,0))</f>
        <v>0</v>
      </c>
      <c r="J273" s="520">
        <f>INDEX('Balance Sheet'!$B$97:$L$121,MATCH('Indirect validations'!G273,'Balance Sheet'!$B$97:$B$121,0),MATCH('Indirect validations'!H273,'Balance Sheet'!$B$99:$L$99,0))</f>
        <v>0</v>
      </c>
      <c r="N273" s="519"/>
      <c r="O273" s="519"/>
      <c r="P273" s="520"/>
      <c r="Q273" s="520"/>
      <c r="S273" s="529"/>
      <c r="V273" s="529"/>
    </row>
    <row r="274" spans="4:22" s="517" customFormat="1" ht="14.5" x14ac:dyDescent="0.35">
      <c r="D274" s="527" t="s">
        <v>107</v>
      </c>
      <c r="E274" s="517" t="str">
        <f>'Balance Sheet'!$C$44</f>
        <v>Claims outstanding</v>
      </c>
      <c r="F274" s="517" t="str">
        <f>'Balance Sheet'!$L$37</f>
        <v>Total</v>
      </c>
      <c r="G274" s="519">
        <f>INDEX('Balance Sheet'!$B$36:$L$60,MATCH('Indirect validations'!E274,'Balance Sheet'!$C$36:$C$60,0),1)</f>
        <v>4</v>
      </c>
      <c r="H274" s="519" t="str">
        <f>HLOOKUP(F274,'Balance Sheet'!$B$37:$L$38,2,FALSE)</f>
        <v>H</v>
      </c>
      <c r="I274" s="520">
        <f>INDEX('Balance Sheet'!$B$36:$L$60,MATCH('Indirect validations'!G274,'Balance Sheet'!$B$36:$B$60,0),MATCH('Indirect validations'!H274,'Balance Sheet'!$B$38:$L$38,0))</f>
        <v>0</v>
      </c>
      <c r="J274" s="520">
        <f>INDEX('Balance Sheet'!$B$97:$L$121,MATCH('Indirect validations'!G274,'Balance Sheet'!$B$97:$B$121,0),MATCH('Indirect validations'!H274,'Balance Sheet'!$B$99:$L$99,0))</f>
        <v>0</v>
      </c>
      <c r="N274" s="519"/>
      <c r="O274" s="519"/>
      <c r="P274" s="520"/>
      <c r="Q274" s="520"/>
      <c r="S274" s="529"/>
      <c r="V274" s="529"/>
    </row>
    <row r="275" spans="4:22" s="517" customFormat="1" ht="14.5" x14ac:dyDescent="0.35">
      <c r="D275" s="527" t="s">
        <v>107</v>
      </c>
      <c r="E275" s="517" t="str">
        <f>'Balance Sheet'!$C$45</f>
        <v>Long term business provision</v>
      </c>
      <c r="F275" s="517" t="str">
        <f>'Balance Sheet'!$L$37</f>
        <v>Total</v>
      </c>
      <c r="G275" s="519">
        <f>INDEX('Balance Sheet'!$B$36:$L$60,MATCH('Indirect validations'!E275,'Balance Sheet'!$C$36:$C$60,0),1)</f>
        <v>5</v>
      </c>
      <c r="H275" s="519" t="str">
        <f>HLOOKUP(F275,'Balance Sheet'!$B$37:$L$38,2,FALSE)</f>
        <v>H</v>
      </c>
      <c r="I275" s="520">
        <f>INDEX('Balance Sheet'!$B$36:$L$60,MATCH('Indirect validations'!G275,'Balance Sheet'!$B$36:$B$60,0),MATCH('Indirect validations'!H275,'Balance Sheet'!$B$38:$L$38,0))</f>
        <v>0</v>
      </c>
      <c r="J275" s="520">
        <f>INDEX('Balance Sheet'!$B$97:$L$121,MATCH('Indirect validations'!G275,'Balance Sheet'!$B$97:$B$121,0),MATCH('Indirect validations'!H275,'Balance Sheet'!$B$99:$L$99,0))</f>
        <v>0</v>
      </c>
      <c r="N275" s="519"/>
      <c r="O275" s="519"/>
      <c r="P275" s="520"/>
      <c r="Q275" s="520"/>
      <c r="S275" s="529"/>
      <c r="V275" s="529"/>
    </row>
    <row r="276" spans="4:22" s="517" customFormat="1" ht="14.5" x14ac:dyDescent="0.35">
      <c r="D276" s="527" t="s">
        <v>107</v>
      </c>
      <c r="E276" s="517" t="str">
        <f>'Balance Sheet'!$C$46</f>
        <v>Other technical provisions</v>
      </c>
      <c r="F276" s="517" t="str">
        <f>'Balance Sheet'!$L$37</f>
        <v>Total</v>
      </c>
      <c r="G276" s="519">
        <f>INDEX('Balance Sheet'!$B$36:$L$60,MATCH('Indirect validations'!E276,'Balance Sheet'!$C$36:$C$60,0),1)</f>
        <v>6</v>
      </c>
      <c r="H276" s="519" t="str">
        <f>HLOOKUP(F276,'Balance Sheet'!$B$37:$L$38,2,FALSE)</f>
        <v>H</v>
      </c>
      <c r="I276" s="520">
        <f>INDEX('Balance Sheet'!$B$36:$L$60,MATCH('Indirect validations'!G276,'Balance Sheet'!$B$36:$B$60,0),MATCH('Indirect validations'!H276,'Balance Sheet'!$B$38:$L$38,0))</f>
        <v>0</v>
      </c>
      <c r="J276" s="520">
        <f>INDEX('Balance Sheet'!$B$97:$L$121,MATCH('Indirect validations'!G276,'Balance Sheet'!$B$97:$B$121,0),MATCH('Indirect validations'!H276,'Balance Sheet'!$B$99:$L$99,0))</f>
        <v>0</v>
      </c>
      <c r="N276" s="519"/>
      <c r="O276" s="519"/>
      <c r="P276" s="520"/>
      <c r="Q276" s="520"/>
      <c r="S276" s="529"/>
      <c r="V276" s="529"/>
    </row>
    <row r="277" spans="4:22" s="517" customFormat="1" ht="15" thickBot="1" x14ac:dyDescent="0.4">
      <c r="D277" s="530"/>
      <c r="E277" s="517" t="s">
        <v>116</v>
      </c>
      <c r="F277" s="517" t="str">
        <f>'Balance Sheet'!$L$37</f>
        <v>Total</v>
      </c>
      <c r="G277" s="519"/>
      <c r="H277" s="519"/>
      <c r="I277" s="539">
        <f>SUM(I273:I276)</f>
        <v>0</v>
      </c>
      <c r="J277" s="539">
        <f>SUM(J273:J276)</f>
        <v>0</v>
      </c>
      <c r="K277" s="528" t="s">
        <v>2</v>
      </c>
      <c r="L277" s="516" t="str">
        <f>'Currency risk'!$C$132</f>
        <v>Technical provisions</v>
      </c>
      <c r="M277" s="516" t="str">
        <f>'Currency risk'!$L$124</f>
        <v>Total</v>
      </c>
      <c r="N277" s="516">
        <f>INDEX('Currency risk'!$B$123:$C$138,MATCH('Indirect validations'!L277,'Currency risk'!$C$123:$C$138,0),1)</f>
        <v>7</v>
      </c>
      <c r="O277" s="516" t="str">
        <f>HLOOKUP(M277,'Currency risk'!$B$124:$L$125,2,FALSE)</f>
        <v>BL</v>
      </c>
      <c r="P277" s="520">
        <f>INDEX('Currency risk'!$B$123:$L$138,MATCH('Indirect validations'!N277,'Currency risk'!$B$123:$B$138,0),MATCH('Indirect validations'!O277,'Currency risk'!$B$125:$L$125,0))</f>
        <v>0</v>
      </c>
      <c r="Q277" s="520">
        <f>INDEX('Currency risk'!$N$123:$X$138,MATCH('Indirect validations'!N277,'Currency risk'!$N$123:$N$138,0),MATCH('Indirect validations'!O277,'Currency risk'!$N$125:$X$125,0))</f>
        <v>0</v>
      </c>
      <c r="R277" s="517" t="str">
        <f t="shared" ref="R277" si="214">IF($T277="No",IF(I277=P277,"Pass","Fail"),IF(I277+P277=0,"Pass","Fail"))</f>
        <v>Pass</v>
      </c>
      <c r="S277" s="529" t="str">
        <f t="shared" ref="S277" si="215">IF($T277="No",IF(J277=Q277,"Pass","Fail"),IF(J277+Q277=0,"Pass","Fail"))</f>
        <v>Pass</v>
      </c>
      <c r="T277" s="517" t="s">
        <v>104</v>
      </c>
      <c r="U277" s="517">
        <f t="shared" ref="U277" si="216">IF(R277="Pass",0,1)</f>
        <v>0</v>
      </c>
      <c r="V277" s="529">
        <f t="shared" ref="V277" si="217">IF(S277="Pass",0,1)</f>
        <v>0</v>
      </c>
    </row>
    <row r="278" spans="4:22" s="517" customFormat="1" ht="13" thickTop="1" x14ac:dyDescent="0.25">
      <c r="D278" s="530"/>
      <c r="G278" s="519"/>
      <c r="H278" s="519"/>
      <c r="I278" s="520"/>
      <c r="J278" s="520"/>
      <c r="N278" s="519"/>
      <c r="O278" s="519"/>
      <c r="P278" s="520"/>
      <c r="Q278" s="520"/>
      <c r="S278" s="529"/>
      <c r="V278" s="529"/>
    </row>
    <row r="279" spans="4:22" s="517" customFormat="1" ht="14.5" x14ac:dyDescent="0.35">
      <c r="D279" s="527" t="s">
        <v>107</v>
      </c>
      <c r="E279" s="517" t="str">
        <f>'Balance Sheet'!$C$52</f>
        <v>Creditors arising out of direct insurance operations</v>
      </c>
      <c r="F279" s="517" t="str">
        <f>'Balance Sheet'!$E$37</f>
        <v>2024 UY</v>
      </c>
      <c r="G279" s="519">
        <f>INDEX('Balance Sheet'!$B$36:$L$60,MATCH('Indirect validations'!E279,'Balance Sheet'!$C$36:$C$60,0),1)</f>
        <v>9</v>
      </c>
      <c r="H279" s="519" t="str">
        <f>HLOOKUP(F279,'Balance Sheet'!$B$37:$L$38,2,FALSE)</f>
        <v>A</v>
      </c>
      <c r="I279" s="520">
        <f>INDEX('Balance Sheet'!$B$36:$L$60,MATCH('Indirect validations'!G279,'Balance Sheet'!$B$36:$B$60,0),MATCH('Indirect validations'!H279,'Balance Sheet'!$B$38:$L$38,0))</f>
        <v>0</v>
      </c>
      <c r="J279" s="520">
        <f>INDEX('Balance Sheet'!$B$97:$L$121,MATCH('Indirect validations'!G279,'Balance Sheet'!$B$97:$B$121,0),MATCH('Indirect validations'!H279,'Balance Sheet'!$B$99:$L$99,0))</f>
        <v>0</v>
      </c>
      <c r="N279" s="519"/>
      <c r="O279" s="519"/>
      <c r="P279" s="520"/>
      <c r="Q279" s="520"/>
      <c r="S279" s="529"/>
      <c r="V279" s="529"/>
    </row>
    <row r="280" spans="4:22" s="517" customFormat="1" ht="14.5" x14ac:dyDescent="0.35">
      <c r="D280" s="527" t="s">
        <v>107</v>
      </c>
      <c r="E280" s="517" t="str">
        <f>'Balance Sheet'!$C$53</f>
        <v>Creditors arising out of reinsurance operations</v>
      </c>
      <c r="F280" s="517" t="str">
        <f>'Balance Sheet'!$E$37</f>
        <v>2024 UY</v>
      </c>
      <c r="G280" s="519">
        <f>INDEX('Balance Sheet'!$B$36:$L$60,MATCH('Indirect validations'!E280,'Balance Sheet'!$C$36:$C$60,0),1)</f>
        <v>10</v>
      </c>
      <c r="H280" s="519" t="str">
        <f>HLOOKUP(F280,'Balance Sheet'!$B$37:$L$38,2,FALSE)</f>
        <v>A</v>
      </c>
      <c r="I280" s="520">
        <f>INDEX('Balance Sheet'!$B$36:$L$60,MATCH('Indirect validations'!G280,'Balance Sheet'!$B$36:$B$60,0),MATCH('Indirect validations'!H280,'Balance Sheet'!$B$38:$L$38,0))</f>
        <v>0</v>
      </c>
      <c r="J280" s="520">
        <f>INDEX('Balance Sheet'!$B$97:$L$121,MATCH('Indirect validations'!G280,'Balance Sheet'!$B$97:$B$121,0),MATCH('Indirect validations'!H280,'Balance Sheet'!$B$99:$L$99,0))</f>
        <v>0</v>
      </c>
      <c r="N280" s="519"/>
      <c r="O280" s="519"/>
      <c r="P280" s="520"/>
      <c r="Q280" s="520"/>
      <c r="S280" s="529"/>
      <c r="V280" s="529"/>
    </row>
    <row r="281" spans="4:22" s="517" customFormat="1" ht="14.5" x14ac:dyDescent="0.35">
      <c r="D281" s="527" t="s">
        <v>107</v>
      </c>
      <c r="E281" s="517" t="str">
        <f>'Balance Sheet'!$C$54</f>
        <v>Reinsurers share of deferred acquisition costs</v>
      </c>
      <c r="F281" s="517" t="str">
        <f>'Balance Sheet'!$E$37</f>
        <v>2024 UY</v>
      </c>
      <c r="G281" s="519">
        <f>INDEX('Balance Sheet'!$B$36:$L$60,MATCH('Indirect validations'!E281,'Balance Sheet'!$C$36:$C$60,0),1)</f>
        <v>11</v>
      </c>
      <c r="H281" s="519" t="str">
        <f>HLOOKUP(F281,'Balance Sheet'!$B$37:$L$38,2,FALSE)</f>
        <v>A</v>
      </c>
      <c r="I281" s="520">
        <f>INDEX('Balance Sheet'!$B$36:$L$60,MATCH('Indirect validations'!G281,'Balance Sheet'!$B$36:$B$60,0),MATCH('Indirect validations'!H281,'Balance Sheet'!$B$38:$L$38,0))</f>
        <v>0</v>
      </c>
      <c r="J281" s="520">
        <f>INDEX('Balance Sheet'!$B$97:$L$121,MATCH('Indirect validations'!G281,'Balance Sheet'!$B$97:$B$121,0),MATCH('Indirect validations'!H281,'Balance Sheet'!$B$99:$L$99,0))</f>
        <v>0</v>
      </c>
      <c r="N281" s="519"/>
      <c r="O281" s="519"/>
      <c r="P281" s="520"/>
      <c r="Q281" s="520"/>
      <c r="S281" s="529"/>
      <c r="V281" s="529"/>
    </row>
    <row r="282" spans="4:22" s="517" customFormat="1" ht="14.5" x14ac:dyDescent="0.35">
      <c r="D282" s="527" t="s">
        <v>107</v>
      </c>
      <c r="E282" s="517" t="str">
        <f>'Balance Sheet'!$C$55</f>
        <v>Other creditors including taxation and social security</v>
      </c>
      <c r="F282" s="517" t="str">
        <f>'Balance Sheet'!$E$37</f>
        <v>2024 UY</v>
      </c>
      <c r="G282" s="519">
        <f>INDEX('Balance Sheet'!$B$36:$L$60,MATCH('Indirect validations'!E282,'Balance Sheet'!$C$36:$C$60,0),1)</f>
        <v>12</v>
      </c>
      <c r="H282" s="519" t="str">
        <f>HLOOKUP(F282,'Balance Sheet'!$B$37:$L$38,2,FALSE)</f>
        <v>A</v>
      </c>
      <c r="I282" s="520">
        <f>INDEX('Balance Sheet'!$B$36:$L$60,MATCH('Indirect validations'!G282,'Balance Sheet'!$B$36:$B$60,0),MATCH('Indirect validations'!H282,'Balance Sheet'!$B$38:$L$38,0))</f>
        <v>0</v>
      </c>
      <c r="J282" s="520">
        <f>INDEX('Balance Sheet'!$B$97:$L$121,MATCH('Indirect validations'!G282,'Balance Sheet'!$B$97:$B$121,0),MATCH('Indirect validations'!H282,'Balance Sheet'!$B$99:$L$99,0))</f>
        <v>0</v>
      </c>
      <c r="N282" s="519"/>
      <c r="O282" s="519"/>
      <c r="P282" s="520"/>
      <c r="Q282" s="520"/>
      <c r="S282" s="529"/>
      <c r="V282" s="529"/>
    </row>
    <row r="283" spans="4:22" s="517" customFormat="1" ht="14.5" x14ac:dyDescent="0.35">
      <c r="D283" s="527" t="s">
        <v>107</v>
      </c>
      <c r="E283" s="517" t="str">
        <f>'Balance Sheet'!$C$56</f>
        <v>Amounts owed to credit institutions</v>
      </c>
      <c r="F283" s="517" t="str">
        <f>'Balance Sheet'!$E$37</f>
        <v>2024 UY</v>
      </c>
      <c r="G283" s="519">
        <f>INDEX('Balance Sheet'!$B$36:$L$60,MATCH('Indirect validations'!E283,'Balance Sheet'!$C$36:$C$60,0),1)</f>
        <v>13</v>
      </c>
      <c r="H283" s="519" t="str">
        <f>HLOOKUP(F283,'Balance Sheet'!$B$37:$L$38,2,FALSE)</f>
        <v>A</v>
      </c>
      <c r="I283" s="520">
        <f>INDEX('Balance Sheet'!$B$36:$L$60,MATCH('Indirect validations'!G283,'Balance Sheet'!$B$36:$B$60,0),MATCH('Indirect validations'!H283,'Balance Sheet'!$B$38:$L$38,0))</f>
        <v>0</v>
      </c>
      <c r="J283" s="520">
        <f>INDEX('Balance Sheet'!$B$97:$L$121,MATCH('Indirect validations'!G283,'Balance Sheet'!$B$97:$B$121,0),MATCH('Indirect validations'!H283,'Balance Sheet'!$B$99:$L$99,0))</f>
        <v>0</v>
      </c>
      <c r="K283" s="516"/>
      <c r="L283" s="516"/>
      <c r="M283" s="516"/>
      <c r="N283" s="516"/>
      <c r="O283" s="516"/>
      <c r="P283" s="520"/>
      <c r="Q283" s="520"/>
      <c r="S283" s="529"/>
      <c r="V283" s="529"/>
    </row>
    <row r="284" spans="4:22" s="517" customFormat="1" ht="15" thickBot="1" x14ac:dyDescent="0.4">
      <c r="D284" s="530"/>
      <c r="E284" s="517" t="s">
        <v>9</v>
      </c>
      <c r="F284" s="517" t="str">
        <f>'Balance Sheet'!$E$37</f>
        <v>2024 UY</v>
      </c>
      <c r="G284" s="519"/>
      <c r="H284" s="519"/>
      <c r="I284" s="539">
        <f>SUM(I279:I283)</f>
        <v>0</v>
      </c>
      <c r="J284" s="539">
        <f>SUM(J279:J283)</f>
        <v>0</v>
      </c>
      <c r="K284" s="528" t="s">
        <v>2</v>
      </c>
      <c r="L284" s="516" t="str">
        <f>'Currency risk'!$C$16</f>
        <v>Creditors</v>
      </c>
      <c r="M284" s="516" t="str">
        <f>'Currency risk'!$L$5</f>
        <v>Total</v>
      </c>
      <c r="N284" s="516">
        <f>INDEX('Currency risk'!$B$4:$C$19,MATCH('Indirect validations'!L284,'Currency risk'!$C$4:$C$19,0),1)</f>
        <v>10</v>
      </c>
      <c r="O284" s="516" t="str">
        <f>HLOOKUP(M284,'Currency risk'!$B$5:$L$6,2,FALSE)</f>
        <v>H</v>
      </c>
      <c r="P284" s="520">
        <f>INDEX('Currency risk'!$B$4:$L$19,MATCH('Indirect validations'!N284,'Currency risk'!$B$4:$B$19,0),MATCH('Indirect validations'!O284,'Currency risk'!$B$6:$L$6,0))</f>
        <v>0</v>
      </c>
      <c r="Q284" s="520">
        <f>INDEX('Currency risk'!$N$4:$X$19,MATCH('Indirect validations'!N284,'Currency risk'!$N$4:$N$19,0),MATCH('Indirect validations'!O284,'Currency risk'!$N$6:$X$6,0))</f>
        <v>0</v>
      </c>
      <c r="R284" s="517" t="str">
        <f t="shared" ref="R284" si="218">IF($T284="No",IF(I284=P284,"Pass","Fail"),IF(I284+P284=0,"Pass","Fail"))</f>
        <v>Pass</v>
      </c>
      <c r="S284" s="529" t="str">
        <f t="shared" ref="S284" si="219">IF($T284="No",IF(J284=Q284,"Pass","Fail"),IF(J284+Q284=0,"Pass","Fail"))</f>
        <v>Pass</v>
      </c>
      <c r="T284" s="517" t="s">
        <v>104</v>
      </c>
      <c r="U284" s="517">
        <f t="shared" ref="U284" si="220">IF(R284="Pass",0,1)</f>
        <v>0</v>
      </c>
      <c r="V284" s="529">
        <f t="shared" ref="V284" si="221">IF(S284="Pass",0,1)</f>
        <v>0</v>
      </c>
    </row>
    <row r="285" spans="4:22" s="517" customFormat="1" ht="13" thickTop="1" x14ac:dyDescent="0.25">
      <c r="D285" s="530"/>
      <c r="G285" s="519"/>
      <c r="H285" s="519"/>
      <c r="I285" s="520"/>
      <c r="J285" s="520"/>
      <c r="N285" s="519"/>
      <c r="O285" s="519"/>
      <c r="P285" s="520"/>
      <c r="Q285" s="520"/>
      <c r="S285" s="529"/>
      <c r="V285" s="529"/>
    </row>
    <row r="286" spans="4:22" s="517" customFormat="1" ht="14.5" x14ac:dyDescent="0.35">
      <c r="D286" s="527" t="s">
        <v>107</v>
      </c>
      <c r="E286" s="517" t="str">
        <f>'Balance Sheet'!$C$52</f>
        <v>Creditors arising out of direct insurance operations</v>
      </c>
      <c r="F286" s="517" t="str">
        <f>'Balance Sheet'!$F$37</f>
        <v>2023 UY</v>
      </c>
      <c r="G286" s="519">
        <f>INDEX('Balance Sheet'!$B$36:$L$60,MATCH('Indirect validations'!E286,'Balance Sheet'!$C$36:$C$60,0),1)</f>
        <v>9</v>
      </c>
      <c r="H286" s="519" t="str">
        <f>HLOOKUP(F286,'Balance Sheet'!$B$37:$L$38,2,FALSE)</f>
        <v>B</v>
      </c>
      <c r="I286" s="520">
        <f>INDEX('Balance Sheet'!$B$36:$L$60,MATCH('Indirect validations'!G286,'Balance Sheet'!$B$36:$B$60,0),MATCH('Indirect validations'!H286,'Balance Sheet'!$B$38:$L$38,0))</f>
        <v>0</v>
      </c>
      <c r="J286" s="520">
        <f>INDEX('Balance Sheet'!$B$97:$L$121,MATCH('Indirect validations'!G286,'Balance Sheet'!$B$97:$B$121,0),MATCH('Indirect validations'!H286,'Balance Sheet'!$B$99:$L$99,0))</f>
        <v>0</v>
      </c>
      <c r="N286" s="519"/>
      <c r="O286" s="519"/>
      <c r="P286" s="520"/>
      <c r="Q286" s="520"/>
      <c r="S286" s="529"/>
      <c r="V286" s="529"/>
    </row>
    <row r="287" spans="4:22" s="517" customFormat="1" ht="14.5" x14ac:dyDescent="0.35">
      <c r="D287" s="527" t="s">
        <v>107</v>
      </c>
      <c r="E287" s="517" t="str">
        <f>'Balance Sheet'!$C$53</f>
        <v>Creditors arising out of reinsurance operations</v>
      </c>
      <c r="F287" s="517" t="str">
        <f>'Balance Sheet'!$F$37</f>
        <v>2023 UY</v>
      </c>
      <c r="G287" s="519">
        <f>INDEX('Balance Sheet'!$B$36:$L$60,MATCH('Indirect validations'!E287,'Balance Sheet'!$C$36:$C$60,0),1)</f>
        <v>10</v>
      </c>
      <c r="H287" s="519" t="str">
        <f>HLOOKUP(F287,'Balance Sheet'!$B$37:$L$38,2,FALSE)</f>
        <v>B</v>
      </c>
      <c r="I287" s="520">
        <f>INDEX('Balance Sheet'!$B$36:$L$60,MATCH('Indirect validations'!G287,'Balance Sheet'!$B$36:$B$60,0),MATCH('Indirect validations'!H287,'Balance Sheet'!$B$38:$L$38,0))</f>
        <v>0</v>
      </c>
      <c r="J287" s="520">
        <f>INDEX('Balance Sheet'!$B$97:$L$121,MATCH('Indirect validations'!G287,'Balance Sheet'!$B$97:$B$121,0),MATCH('Indirect validations'!H287,'Balance Sheet'!$B$99:$L$99,0))</f>
        <v>0</v>
      </c>
      <c r="N287" s="519"/>
      <c r="O287" s="519"/>
      <c r="P287" s="520"/>
      <c r="Q287" s="520"/>
      <c r="S287" s="529"/>
      <c r="V287" s="529"/>
    </row>
    <row r="288" spans="4:22" s="517" customFormat="1" ht="14.5" x14ac:dyDescent="0.35">
      <c r="D288" s="527" t="s">
        <v>107</v>
      </c>
      <c r="E288" s="517" t="str">
        <f>'Balance Sheet'!$C$54</f>
        <v>Reinsurers share of deferred acquisition costs</v>
      </c>
      <c r="F288" s="517" t="str">
        <f>'Balance Sheet'!$F$37</f>
        <v>2023 UY</v>
      </c>
      <c r="G288" s="519">
        <f>INDEX('Balance Sheet'!$B$36:$L$60,MATCH('Indirect validations'!E288,'Balance Sheet'!$C$36:$C$60,0),1)</f>
        <v>11</v>
      </c>
      <c r="H288" s="519" t="str">
        <f>HLOOKUP(F288,'Balance Sheet'!$B$37:$L$38,2,FALSE)</f>
        <v>B</v>
      </c>
      <c r="I288" s="520">
        <f>INDEX('Balance Sheet'!$B$36:$L$60,MATCH('Indirect validations'!G288,'Balance Sheet'!$B$36:$B$60,0),MATCH('Indirect validations'!H288,'Balance Sheet'!$B$38:$L$38,0))</f>
        <v>0</v>
      </c>
      <c r="J288" s="520">
        <f>INDEX('Balance Sheet'!$B$97:$L$121,MATCH('Indirect validations'!G288,'Balance Sheet'!$B$97:$B$121,0),MATCH('Indirect validations'!H288,'Balance Sheet'!$B$99:$L$99,0))</f>
        <v>0</v>
      </c>
      <c r="N288" s="519"/>
      <c r="O288" s="519"/>
      <c r="P288" s="520"/>
      <c r="Q288" s="520"/>
      <c r="S288" s="529"/>
      <c r="V288" s="529"/>
    </row>
    <row r="289" spans="4:22" s="517" customFormat="1" ht="14.5" x14ac:dyDescent="0.35">
      <c r="D289" s="527" t="s">
        <v>107</v>
      </c>
      <c r="E289" s="517" t="str">
        <f>'Balance Sheet'!$C$55</f>
        <v>Other creditors including taxation and social security</v>
      </c>
      <c r="F289" s="517" t="str">
        <f>'Balance Sheet'!$F$37</f>
        <v>2023 UY</v>
      </c>
      <c r="G289" s="519">
        <f>INDEX('Balance Sheet'!$B$36:$L$60,MATCH('Indirect validations'!E289,'Balance Sheet'!$C$36:$C$60,0),1)</f>
        <v>12</v>
      </c>
      <c r="H289" s="519" t="str">
        <f>HLOOKUP(F289,'Balance Sheet'!$B$37:$L$38,2,FALSE)</f>
        <v>B</v>
      </c>
      <c r="I289" s="520">
        <f>INDEX('Balance Sheet'!$B$36:$L$60,MATCH('Indirect validations'!G289,'Balance Sheet'!$B$36:$B$60,0),MATCH('Indirect validations'!H289,'Balance Sheet'!$B$38:$L$38,0))</f>
        <v>0</v>
      </c>
      <c r="J289" s="520">
        <f>INDEX('Balance Sheet'!$B$97:$L$121,MATCH('Indirect validations'!G289,'Balance Sheet'!$B$97:$B$121,0),MATCH('Indirect validations'!H289,'Balance Sheet'!$B$99:$L$99,0))</f>
        <v>0</v>
      </c>
      <c r="N289" s="519"/>
      <c r="O289" s="519"/>
      <c r="P289" s="520"/>
      <c r="Q289" s="520"/>
      <c r="S289" s="529"/>
      <c r="V289" s="529"/>
    </row>
    <row r="290" spans="4:22" s="517" customFormat="1" ht="14.5" x14ac:dyDescent="0.35">
      <c r="D290" s="527" t="s">
        <v>107</v>
      </c>
      <c r="E290" s="517" t="str">
        <f>'Balance Sheet'!$C$56</f>
        <v>Amounts owed to credit institutions</v>
      </c>
      <c r="F290" s="517" t="str">
        <f>'Balance Sheet'!$F$37</f>
        <v>2023 UY</v>
      </c>
      <c r="G290" s="519">
        <f>INDEX('Balance Sheet'!$B$36:$L$60,MATCH('Indirect validations'!E290,'Balance Sheet'!$C$36:$C$60,0),1)</f>
        <v>13</v>
      </c>
      <c r="H290" s="519" t="str">
        <f>HLOOKUP(F290,'Balance Sheet'!$B$37:$L$38,2,FALSE)</f>
        <v>B</v>
      </c>
      <c r="I290" s="520">
        <f>INDEX('Balance Sheet'!$B$36:$L$60,MATCH('Indirect validations'!G290,'Balance Sheet'!$B$36:$B$60,0),MATCH('Indirect validations'!H290,'Balance Sheet'!$B$38:$L$38,0))</f>
        <v>0</v>
      </c>
      <c r="J290" s="520">
        <f>INDEX('Balance Sheet'!$B$97:$L$121,MATCH('Indirect validations'!G290,'Balance Sheet'!$B$97:$B$121,0),MATCH('Indirect validations'!H290,'Balance Sheet'!$B$99:$L$99,0))</f>
        <v>0</v>
      </c>
      <c r="K290" s="516"/>
      <c r="L290" s="516"/>
      <c r="M290" s="516"/>
      <c r="N290" s="516"/>
      <c r="O290" s="516"/>
      <c r="P290" s="520"/>
      <c r="Q290" s="520"/>
      <c r="S290" s="529"/>
      <c r="V290" s="529"/>
    </row>
    <row r="291" spans="4:22" s="517" customFormat="1" ht="15" thickBot="1" x14ac:dyDescent="0.4">
      <c r="D291" s="530"/>
      <c r="E291" s="517" t="s">
        <v>9</v>
      </c>
      <c r="F291" s="517" t="str">
        <f>'Balance Sheet'!$F$37</f>
        <v>2023 UY</v>
      </c>
      <c r="G291" s="519"/>
      <c r="H291" s="519"/>
      <c r="I291" s="539">
        <f>SUM(I286:I290)</f>
        <v>0</v>
      </c>
      <c r="J291" s="539">
        <f>SUM(J286:J290)</f>
        <v>0</v>
      </c>
      <c r="K291" s="528" t="s">
        <v>2</v>
      </c>
      <c r="L291" s="516" t="str">
        <f>'Currency risk'!$C$33</f>
        <v>Creditors</v>
      </c>
      <c r="M291" s="516" t="str">
        <f>'Currency risk'!$L$22</f>
        <v>Total</v>
      </c>
      <c r="N291" s="516">
        <f>INDEX('Currency risk'!$B$21:$C$36,MATCH('Indirect validations'!L291,'Currency risk'!$C$21:$C$36,0),1)</f>
        <v>10</v>
      </c>
      <c r="O291" s="516" t="str">
        <f>HLOOKUP(M291,'Currency risk'!$B$22:$L$23,2,FALSE)</f>
        <v>P</v>
      </c>
      <c r="P291" s="520">
        <f>INDEX('Currency risk'!$B$21:$L$36,MATCH('Indirect validations'!N291,'Currency risk'!$B$21:$B$36,0),MATCH('Indirect validations'!O291,'Currency risk'!$B$23:$L$23,0))</f>
        <v>0</v>
      </c>
      <c r="Q291" s="520">
        <f>INDEX('Currency risk'!$N$21:$X$36,MATCH('Indirect validations'!N291,'Currency risk'!$N$21:$N$36,0),MATCH('Indirect validations'!O291,'Currency risk'!$N$23:$X$23,0))</f>
        <v>0</v>
      </c>
      <c r="R291" s="517" t="str">
        <f t="shared" ref="R291" si="222">IF($T291="No",IF(I291=P291,"Pass","Fail"),IF(I291+P291=0,"Pass","Fail"))</f>
        <v>Pass</v>
      </c>
      <c r="S291" s="529" t="str">
        <f t="shared" ref="S291" si="223">IF($T291="No",IF(J291=Q291,"Pass","Fail"),IF(J291+Q291=0,"Pass","Fail"))</f>
        <v>Pass</v>
      </c>
      <c r="T291" s="517" t="s">
        <v>104</v>
      </c>
      <c r="U291" s="517">
        <f t="shared" ref="U291" si="224">IF(R291="Pass",0,1)</f>
        <v>0</v>
      </c>
      <c r="V291" s="529">
        <f t="shared" ref="V291" si="225">IF(S291="Pass",0,1)</f>
        <v>0</v>
      </c>
    </row>
    <row r="292" spans="4:22" s="517" customFormat="1" ht="13" thickTop="1" x14ac:dyDescent="0.25">
      <c r="D292" s="530"/>
      <c r="G292" s="519"/>
      <c r="H292" s="519"/>
      <c r="I292" s="520"/>
      <c r="J292" s="520"/>
      <c r="N292" s="519"/>
      <c r="O292" s="519"/>
      <c r="P292" s="520"/>
      <c r="Q292" s="520"/>
      <c r="S292" s="529"/>
      <c r="V292" s="529"/>
    </row>
    <row r="293" spans="4:22" s="517" customFormat="1" ht="14.5" x14ac:dyDescent="0.35">
      <c r="D293" s="527" t="s">
        <v>107</v>
      </c>
      <c r="E293" s="517" t="str">
        <f>'Balance Sheet'!$C$52</f>
        <v>Creditors arising out of direct insurance operations</v>
      </c>
      <c r="F293" s="517" t="str">
        <f>'Balance Sheet'!$G$37</f>
        <v>2022 UY</v>
      </c>
      <c r="G293" s="519">
        <f>INDEX('Balance Sheet'!$B$36:$L$60,MATCH('Indirect validations'!E293,'Balance Sheet'!$C$36:$C$60,0),1)</f>
        <v>9</v>
      </c>
      <c r="H293" s="519" t="str">
        <f>HLOOKUP(F293,'Balance Sheet'!$B$37:$L$38,2,FALSE)</f>
        <v>C</v>
      </c>
      <c r="I293" s="520">
        <f>INDEX('Balance Sheet'!$B$36:$L$60,MATCH('Indirect validations'!G293,'Balance Sheet'!$B$36:$B$60,0),MATCH('Indirect validations'!H293,'Balance Sheet'!$B$38:$L$38,0))</f>
        <v>0</v>
      </c>
      <c r="J293" s="520">
        <f>INDEX('Balance Sheet'!$B$97:$L$121,MATCH('Indirect validations'!G293,'Balance Sheet'!$B$97:$B$121,0),MATCH('Indirect validations'!H293,'Balance Sheet'!$B$99:$L$99,0))</f>
        <v>0</v>
      </c>
      <c r="N293" s="519"/>
      <c r="O293" s="519"/>
      <c r="P293" s="520"/>
      <c r="Q293" s="520"/>
      <c r="S293" s="529"/>
      <c r="V293" s="529"/>
    </row>
    <row r="294" spans="4:22" s="517" customFormat="1" ht="14.5" x14ac:dyDescent="0.35">
      <c r="D294" s="527" t="s">
        <v>107</v>
      </c>
      <c r="E294" s="517" t="str">
        <f>'Balance Sheet'!$C$53</f>
        <v>Creditors arising out of reinsurance operations</v>
      </c>
      <c r="F294" s="517" t="str">
        <f>'Balance Sheet'!$G$37</f>
        <v>2022 UY</v>
      </c>
      <c r="G294" s="519">
        <f>INDEX('Balance Sheet'!$B$36:$L$60,MATCH('Indirect validations'!E294,'Balance Sheet'!$C$36:$C$60,0),1)</f>
        <v>10</v>
      </c>
      <c r="H294" s="519" t="str">
        <f>HLOOKUP(F294,'Balance Sheet'!$B$37:$L$38,2,FALSE)</f>
        <v>C</v>
      </c>
      <c r="I294" s="520">
        <f>INDEX('Balance Sheet'!$B$36:$L$60,MATCH('Indirect validations'!G294,'Balance Sheet'!$B$36:$B$60,0),MATCH('Indirect validations'!H294,'Balance Sheet'!$B$38:$L$38,0))</f>
        <v>0</v>
      </c>
      <c r="J294" s="520">
        <f>INDEX('Balance Sheet'!$B$97:$L$121,MATCH('Indirect validations'!G294,'Balance Sheet'!$B$97:$B$121,0),MATCH('Indirect validations'!H294,'Balance Sheet'!$B$99:$L$99,0))</f>
        <v>0</v>
      </c>
      <c r="N294" s="519"/>
      <c r="O294" s="519"/>
      <c r="P294" s="520"/>
      <c r="Q294" s="520"/>
      <c r="S294" s="529"/>
      <c r="V294" s="529"/>
    </row>
    <row r="295" spans="4:22" s="517" customFormat="1" ht="14.5" x14ac:dyDescent="0.35">
      <c r="D295" s="527" t="s">
        <v>107</v>
      </c>
      <c r="E295" s="517" t="str">
        <f>'Balance Sheet'!$C$54</f>
        <v>Reinsurers share of deferred acquisition costs</v>
      </c>
      <c r="F295" s="517" t="str">
        <f>'Balance Sheet'!$G$37</f>
        <v>2022 UY</v>
      </c>
      <c r="G295" s="519">
        <f>INDEX('Balance Sheet'!$B$36:$L$60,MATCH('Indirect validations'!E295,'Balance Sheet'!$C$36:$C$60,0),1)</f>
        <v>11</v>
      </c>
      <c r="H295" s="519" t="str">
        <f>HLOOKUP(F295,'Balance Sheet'!$B$37:$L$38,2,FALSE)</f>
        <v>C</v>
      </c>
      <c r="I295" s="520">
        <f>INDEX('Balance Sheet'!$B$36:$L$60,MATCH('Indirect validations'!G295,'Balance Sheet'!$B$36:$B$60,0),MATCH('Indirect validations'!H295,'Balance Sheet'!$B$38:$L$38,0))</f>
        <v>0</v>
      </c>
      <c r="J295" s="520">
        <f>INDEX('Balance Sheet'!$B$97:$L$121,MATCH('Indirect validations'!G295,'Balance Sheet'!$B$97:$B$121,0),MATCH('Indirect validations'!H295,'Balance Sheet'!$B$99:$L$99,0))</f>
        <v>0</v>
      </c>
      <c r="N295" s="519"/>
      <c r="O295" s="519"/>
      <c r="P295" s="520"/>
      <c r="Q295" s="520"/>
      <c r="S295" s="529"/>
      <c r="V295" s="529"/>
    </row>
    <row r="296" spans="4:22" s="517" customFormat="1" ht="14.5" x14ac:dyDescent="0.35">
      <c r="D296" s="527" t="s">
        <v>107</v>
      </c>
      <c r="E296" s="517" t="str">
        <f>'Balance Sheet'!$C$55</f>
        <v>Other creditors including taxation and social security</v>
      </c>
      <c r="F296" s="517" t="str">
        <f>'Balance Sheet'!$G$37</f>
        <v>2022 UY</v>
      </c>
      <c r="G296" s="519">
        <f>INDEX('Balance Sheet'!$B$36:$L$60,MATCH('Indirect validations'!E296,'Balance Sheet'!$C$36:$C$60,0),1)</f>
        <v>12</v>
      </c>
      <c r="H296" s="519" t="str">
        <f>HLOOKUP(F296,'Balance Sheet'!$B$37:$L$38,2,FALSE)</f>
        <v>C</v>
      </c>
      <c r="I296" s="520">
        <f>INDEX('Balance Sheet'!$B$36:$L$60,MATCH('Indirect validations'!G296,'Balance Sheet'!$B$36:$B$60,0),MATCH('Indirect validations'!H296,'Balance Sheet'!$B$38:$L$38,0))</f>
        <v>0</v>
      </c>
      <c r="J296" s="520">
        <f>INDEX('Balance Sheet'!$B$97:$L$121,MATCH('Indirect validations'!G296,'Balance Sheet'!$B$97:$B$121,0),MATCH('Indirect validations'!H296,'Balance Sheet'!$B$99:$L$99,0))</f>
        <v>0</v>
      </c>
      <c r="N296" s="519"/>
      <c r="O296" s="519"/>
      <c r="P296" s="520"/>
      <c r="Q296" s="520"/>
      <c r="S296" s="529"/>
      <c r="V296" s="529"/>
    </row>
    <row r="297" spans="4:22" s="517" customFormat="1" ht="14.5" x14ac:dyDescent="0.35">
      <c r="D297" s="527" t="s">
        <v>107</v>
      </c>
      <c r="E297" s="517" t="str">
        <f>'Balance Sheet'!$C$56</f>
        <v>Amounts owed to credit institutions</v>
      </c>
      <c r="F297" s="517" t="str">
        <f>'Balance Sheet'!$G$37</f>
        <v>2022 UY</v>
      </c>
      <c r="G297" s="519">
        <f>INDEX('Balance Sheet'!$B$36:$L$60,MATCH('Indirect validations'!E297,'Balance Sheet'!$C$36:$C$60,0),1)</f>
        <v>13</v>
      </c>
      <c r="H297" s="519" t="str">
        <f>HLOOKUP(F297,'Balance Sheet'!$B$37:$L$38,2,FALSE)</f>
        <v>C</v>
      </c>
      <c r="I297" s="520">
        <f>INDEX('Balance Sheet'!$B$36:$L$60,MATCH('Indirect validations'!G297,'Balance Sheet'!$B$36:$B$60,0),MATCH('Indirect validations'!H297,'Balance Sheet'!$B$38:$L$38,0))</f>
        <v>0</v>
      </c>
      <c r="J297" s="520">
        <f>INDEX('Balance Sheet'!$B$97:$L$121,MATCH('Indirect validations'!G297,'Balance Sheet'!$B$97:$B$121,0),MATCH('Indirect validations'!H297,'Balance Sheet'!$B$99:$L$99,0))</f>
        <v>0</v>
      </c>
      <c r="N297" s="519"/>
      <c r="O297" s="519"/>
      <c r="P297" s="520"/>
      <c r="Q297" s="520"/>
      <c r="S297" s="529"/>
      <c r="V297" s="529"/>
    </row>
    <row r="298" spans="4:22" s="517" customFormat="1" ht="15" thickBot="1" x14ac:dyDescent="0.4">
      <c r="D298" s="530"/>
      <c r="E298" s="517" t="s">
        <v>9</v>
      </c>
      <c r="F298" s="517" t="str">
        <f>'Balance Sheet'!$G$37</f>
        <v>2022 UY</v>
      </c>
      <c r="G298" s="519"/>
      <c r="H298" s="519"/>
      <c r="I298" s="539">
        <f>SUM(I293:I297)</f>
        <v>0</v>
      </c>
      <c r="J298" s="539">
        <f>SUM(J293:J297)</f>
        <v>0</v>
      </c>
      <c r="K298" s="528" t="s">
        <v>2</v>
      </c>
      <c r="L298" s="516" t="str">
        <f>'Currency risk'!$C$50</f>
        <v>Creditors</v>
      </c>
      <c r="M298" s="516" t="str">
        <f>'Currency risk'!$L$39</f>
        <v>Total</v>
      </c>
      <c r="N298" s="516">
        <f>INDEX('Currency risk'!$B$38:$C$53,MATCH('Indirect validations'!L298,'Currency risk'!$C$38:$C$53,0),1)</f>
        <v>10</v>
      </c>
      <c r="O298" s="516" t="str">
        <f>HLOOKUP(M298,'Currency risk'!$B$39:$L$40,2,FALSE)</f>
        <v>X</v>
      </c>
      <c r="P298" s="520">
        <f>INDEX('Currency risk'!$B$38:$L$53,MATCH('Indirect validations'!N298,'Currency risk'!$B$38:$B$53,0),MATCH('Indirect validations'!O298,'Currency risk'!$B$40:$L$40,0))</f>
        <v>0</v>
      </c>
      <c r="Q298" s="520">
        <f>INDEX('Currency risk'!$N$38:$X$53,MATCH('Indirect validations'!N298,'Currency risk'!$N$38:$N$53,0),MATCH('Indirect validations'!O298,'Currency risk'!$N$40:$X$40,0))</f>
        <v>0</v>
      </c>
      <c r="R298" s="517" t="str">
        <f t="shared" ref="R298" si="226">IF($T298="No",IF(I298=P298,"Pass","Fail"),IF(I298+P298=0,"Pass","Fail"))</f>
        <v>Pass</v>
      </c>
      <c r="S298" s="529" t="str">
        <f t="shared" ref="S298" si="227">IF($T298="No",IF(J298=Q298,"Pass","Fail"),IF(J298+Q298=0,"Pass","Fail"))</f>
        <v>Pass</v>
      </c>
      <c r="T298" s="517" t="s">
        <v>104</v>
      </c>
      <c r="U298" s="517">
        <f t="shared" ref="U298" si="228">IF(R298="Pass",0,1)</f>
        <v>0</v>
      </c>
      <c r="V298" s="529">
        <f t="shared" ref="V298" si="229">IF(S298="Pass",0,1)</f>
        <v>0</v>
      </c>
    </row>
    <row r="299" spans="4:22" s="517" customFormat="1" ht="13" thickTop="1" x14ac:dyDescent="0.25">
      <c r="D299" s="530"/>
      <c r="G299" s="519"/>
      <c r="H299" s="519"/>
      <c r="I299" s="520"/>
      <c r="J299" s="520"/>
      <c r="N299" s="519"/>
      <c r="O299" s="519"/>
      <c r="P299" s="520"/>
      <c r="Q299" s="520"/>
      <c r="S299" s="529"/>
      <c r="V299" s="529"/>
    </row>
    <row r="300" spans="4:22" s="517" customFormat="1" ht="14.5" x14ac:dyDescent="0.35">
      <c r="D300" s="527" t="s">
        <v>107</v>
      </c>
      <c r="E300" s="517" t="str">
        <f>'Balance Sheet'!$C$52</f>
        <v>Creditors arising out of direct insurance operations</v>
      </c>
      <c r="F300" s="517" t="str">
        <f>'Balance Sheet'!$H$37</f>
        <v>2021 UY</v>
      </c>
      <c r="G300" s="519">
        <f>INDEX('Balance Sheet'!$B$36:$L$60,MATCH('Indirect validations'!E300,'Balance Sheet'!$C$36:$C$60,0),1)</f>
        <v>9</v>
      </c>
      <c r="H300" s="519" t="str">
        <f>HLOOKUP(F300,'Balance Sheet'!$B$37:$L$38,2,FALSE)</f>
        <v>D</v>
      </c>
      <c r="I300" s="520">
        <f>INDEX('Balance Sheet'!$B$36:$L$60,MATCH('Indirect validations'!G300,'Balance Sheet'!$B$36:$B$60,0),MATCH('Indirect validations'!H300,'Balance Sheet'!$B$38:$L$38,0))</f>
        <v>0</v>
      </c>
      <c r="J300" s="520">
        <f>INDEX('Balance Sheet'!$B$97:$L$121,MATCH('Indirect validations'!G300,'Balance Sheet'!$B$97:$B$121,0),MATCH('Indirect validations'!H300,'Balance Sheet'!$B$99:$L$99,0))</f>
        <v>0</v>
      </c>
      <c r="N300" s="519"/>
      <c r="O300" s="519"/>
      <c r="P300" s="520"/>
      <c r="Q300" s="520"/>
      <c r="S300" s="529"/>
      <c r="V300" s="529"/>
    </row>
    <row r="301" spans="4:22" s="517" customFormat="1" ht="14.5" x14ac:dyDescent="0.35">
      <c r="D301" s="527" t="s">
        <v>107</v>
      </c>
      <c r="E301" s="517" t="str">
        <f>'Balance Sheet'!$C$53</f>
        <v>Creditors arising out of reinsurance operations</v>
      </c>
      <c r="F301" s="517" t="str">
        <f>'Balance Sheet'!$H$37</f>
        <v>2021 UY</v>
      </c>
      <c r="G301" s="519">
        <f>INDEX('Balance Sheet'!$B$36:$L$60,MATCH('Indirect validations'!E301,'Balance Sheet'!$C$36:$C$60,0),1)</f>
        <v>10</v>
      </c>
      <c r="H301" s="519" t="str">
        <f>HLOOKUP(F301,'Balance Sheet'!$B$37:$L$38,2,FALSE)</f>
        <v>D</v>
      </c>
      <c r="I301" s="520">
        <f>INDEX('Balance Sheet'!$B$36:$L$60,MATCH('Indirect validations'!G301,'Balance Sheet'!$B$36:$B$60,0),MATCH('Indirect validations'!H301,'Balance Sheet'!$B$38:$L$38,0))</f>
        <v>0</v>
      </c>
      <c r="J301" s="520">
        <f>INDEX('Balance Sheet'!$B$97:$L$121,MATCH('Indirect validations'!G301,'Balance Sheet'!$B$97:$B$121,0),MATCH('Indirect validations'!H301,'Balance Sheet'!$B$99:$L$99,0))</f>
        <v>0</v>
      </c>
      <c r="N301" s="519"/>
      <c r="O301" s="519"/>
      <c r="P301" s="520"/>
      <c r="Q301" s="520"/>
      <c r="S301" s="529"/>
      <c r="V301" s="529"/>
    </row>
    <row r="302" spans="4:22" s="517" customFormat="1" ht="14.5" x14ac:dyDescent="0.35">
      <c r="D302" s="527" t="s">
        <v>107</v>
      </c>
      <c r="E302" s="517" t="str">
        <f>'Balance Sheet'!$C$54</f>
        <v>Reinsurers share of deferred acquisition costs</v>
      </c>
      <c r="F302" s="517" t="str">
        <f>'Balance Sheet'!$H$37</f>
        <v>2021 UY</v>
      </c>
      <c r="G302" s="519">
        <f>INDEX('Balance Sheet'!$B$36:$L$60,MATCH('Indirect validations'!E302,'Balance Sheet'!$C$36:$C$60,0),1)</f>
        <v>11</v>
      </c>
      <c r="H302" s="519" t="str">
        <f>HLOOKUP(F302,'Balance Sheet'!$B$37:$L$38,2,FALSE)</f>
        <v>D</v>
      </c>
      <c r="I302" s="520">
        <f>INDEX('Balance Sheet'!$B$36:$L$60,MATCH('Indirect validations'!G302,'Balance Sheet'!$B$36:$B$60,0),MATCH('Indirect validations'!H302,'Balance Sheet'!$B$38:$L$38,0))</f>
        <v>0</v>
      </c>
      <c r="J302" s="520">
        <f>INDEX('Balance Sheet'!$B$97:$L$121,MATCH('Indirect validations'!G302,'Balance Sheet'!$B$97:$B$121,0),MATCH('Indirect validations'!H302,'Balance Sheet'!$B$99:$L$99,0))</f>
        <v>0</v>
      </c>
      <c r="N302" s="519"/>
      <c r="O302" s="519"/>
      <c r="P302" s="520"/>
      <c r="Q302" s="520"/>
      <c r="S302" s="529"/>
      <c r="V302" s="529"/>
    </row>
    <row r="303" spans="4:22" s="517" customFormat="1" ht="14.5" x14ac:dyDescent="0.35">
      <c r="D303" s="527" t="s">
        <v>107</v>
      </c>
      <c r="E303" s="517" t="str">
        <f>'Balance Sheet'!$C$55</f>
        <v>Other creditors including taxation and social security</v>
      </c>
      <c r="F303" s="517" t="str">
        <f>'Balance Sheet'!$H$37</f>
        <v>2021 UY</v>
      </c>
      <c r="G303" s="519">
        <f>INDEX('Balance Sheet'!$B$36:$L$60,MATCH('Indirect validations'!E303,'Balance Sheet'!$C$36:$C$60,0),1)</f>
        <v>12</v>
      </c>
      <c r="H303" s="519" t="str">
        <f>HLOOKUP(F303,'Balance Sheet'!$B$37:$L$38,2,FALSE)</f>
        <v>D</v>
      </c>
      <c r="I303" s="520">
        <f>INDEX('Balance Sheet'!$B$36:$L$60,MATCH('Indirect validations'!G303,'Balance Sheet'!$B$36:$B$60,0),MATCH('Indirect validations'!H303,'Balance Sheet'!$B$38:$L$38,0))</f>
        <v>0</v>
      </c>
      <c r="J303" s="520">
        <f>INDEX('Balance Sheet'!$B$97:$L$121,MATCH('Indirect validations'!G303,'Balance Sheet'!$B$97:$B$121,0),MATCH('Indirect validations'!H303,'Balance Sheet'!$B$99:$L$99,0))</f>
        <v>0</v>
      </c>
      <c r="N303" s="519"/>
      <c r="O303" s="519"/>
      <c r="P303" s="520"/>
      <c r="Q303" s="520"/>
      <c r="S303" s="529"/>
      <c r="V303" s="529"/>
    </row>
    <row r="304" spans="4:22" s="517" customFormat="1" ht="14.5" x14ac:dyDescent="0.35">
      <c r="D304" s="527" t="s">
        <v>107</v>
      </c>
      <c r="E304" s="517" t="str">
        <f>'Balance Sheet'!$C$56</f>
        <v>Amounts owed to credit institutions</v>
      </c>
      <c r="F304" s="517" t="str">
        <f>'Balance Sheet'!$H$37</f>
        <v>2021 UY</v>
      </c>
      <c r="G304" s="519">
        <f>INDEX('Balance Sheet'!$B$36:$L$60,MATCH('Indirect validations'!E304,'Balance Sheet'!$C$36:$C$60,0),1)</f>
        <v>13</v>
      </c>
      <c r="H304" s="519" t="str">
        <f>HLOOKUP(F304,'Balance Sheet'!$B$37:$L$38,2,FALSE)</f>
        <v>D</v>
      </c>
      <c r="I304" s="520">
        <f>INDEX('Balance Sheet'!$B$36:$L$60,MATCH('Indirect validations'!G304,'Balance Sheet'!$B$36:$B$60,0),MATCH('Indirect validations'!H304,'Balance Sheet'!$B$38:$L$38,0))</f>
        <v>0</v>
      </c>
      <c r="J304" s="520">
        <f>INDEX('Balance Sheet'!$B$97:$L$121,MATCH('Indirect validations'!G304,'Balance Sheet'!$B$97:$B$121,0),MATCH('Indirect validations'!H304,'Balance Sheet'!$B$99:$L$99,0))</f>
        <v>0</v>
      </c>
      <c r="N304" s="519"/>
      <c r="O304" s="519"/>
      <c r="P304" s="520"/>
      <c r="Q304" s="520"/>
      <c r="S304" s="529"/>
      <c r="V304" s="529"/>
    </row>
    <row r="305" spans="4:22" s="517" customFormat="1" ht="15" thickBot="1" x14ac:dyDescent="0.4">
      <c r="D305" s="530"/>
      <c r="E305" s="517" t="s">
        <v>9</v>
      </c>
      <c r="F305" s="517" t="str">
        <f>'Balance Sheet'!$H$37</f>
        <v>2021 UY</v>
      </c>
      <c r="G305" s="519"/>
      <c r="H305" s="519"/>
      <c r="I305" s="539">
        <f>SUM(I300:I304)</f>
        <v>0</v>
      </c>
      <c r="J305" s="539">
        <f>SUM(J300:J304)</f>
        <v>0</v>
      </c>
      <c r="K305" s="528" t="s">
        <v>2</v>
      </c>
      <c r="L305" s="516" t="str">
        <f>'Currency risk'!$C$67</f>
        <v>Creditors</v>
      </c>
      <c r="M305" s="516" t="str">
        <f>'Currency risk'!$L$56</f>
        <v>Total</v>
      </c>
      <c r="N305" s="516">
        <f>INDEX('Currency risk'!$B$55:$C$70,MATCH('Indirect validations'!L305,'Currency risk'!$C$55:$C$70,0),1)</f>
        <v>10</v>
      </c>
      <c r="O305" s="516" t="str">
        <f>HLOOKUP(M305,'Currency risk'!$B$56:$L$57,2,FALSE)</f>
        <v>AF</v>
      </c>
      <c r="P305" s="520">
        <f>INDEX('Currency risk'!$B$55:$L$70,MATCH('Indirect validations'!N305,'Currency risk'!$B$55:$B$70,0),MATCH('Indirect validations'!O305,'Currency risk'!$B$57:$L$57,0))</f>
        <v>0</v>
      </c>
      <c r="Q305" s="520">
        <f>INDEX('Currency risk'!$N$55:$X$70,MATCH('Indirect validations'!N305,'Currency risk'!$N$55:$N$70,0),MATCH('Indirect validations'!O305,'Currency risk'!$N$57:$X$57,0))</f>
        <v>0</v>
      </c>
      <c r="R305" s="517" t="str">
        <f t="shared" ref="R305" si="230">IF($T305="No",IF(I305=P305,"Pass","Fail"),IF(I305+P305=0,"Pass","Fail"))</f>
        <v>Pass</v>
      </c>
      <c r="S305" s="529" t="str">
        <f t="shared" ref="S305" si="231">IF($T305="No",IF(J305=Q305,"Pass","Fail"),IF(J305+Q305=0,"Pass","Fail"))</f>
        <v>Pass</v>
      </c>
      <c r="T305" s="517" t="s">
        <v>104</v>
      </c>
      <c r="U305" s="517">
        <f t="shared" ref="U305" si="232">IF(R305="Pass",0,1)</f>
        <v>0</v>
      </c>
      <c r="V305" s="529">
        <f t="shared" ref="V305" si="233">IF(S305="Pass",0,1)</f>
        <v>0</v>
      </c>
    </row>
    <row r="306" spans="4:22" s="517" customFormat="1" ht="13" thickTop="1" x14ac:dyDescent="0.25">
      <c r="D306" s="530"/>
      <c r="G306" s="519"/>
      <c r="H306" s="519"/>
      <c r="I306" s="520"/>
      <c r="J306" s="520"/>
      <c r="N306" s="519"/>
      <c r="O306" s="519"/>
      <c r="P306" s="520"/>
      <c r="Q306" s="520"/>
      <c r="S306" s="529"/>
      <c r="V306" s="529"/>
    </row>
    <row r="307" spans="4:22" s="517" customFormat="1" ht="14.5" x14ac:dyDescent="0.35">
      <c r="D307" s="527" t="s">
        <v>107</v>
      </c>
      <c r="E307" s="517" t="str">
        <f>'Balance Sheet'!$C$52</f>
        <v>Creditors arising out of direct insurance operations</v>
      </c>
      <c r="F307" s="517" t="str">
        <f>'Balance Sheet'!$I$37</f>
        <v>2020 UY</v>
      </c>
      <c r="G307" s="519">
        <f>INDEX('Balance Sheet'!$B$36:$L$60,MATCH('Indirect validations'!E307,'Balance Sheet'!$C$36:$C$60,0),1)</f>
        <v>9</v>
      </c>
      <c r="H307" s="519" t="str">
        <f>HLOOKUP(F307,'Balance Sheet'!$B$37:$L$38,2,FALSE)</f>
        <v>E</v>
      </c>
      <c r="I307" s="520">
        <f>INDEX('Balance Sheet'!$B$36:$L$60,MATCH('Indirect validations'!G307,'Balance Sheet'!$B$36:$B$60,0),MATCH('Indirect validations'!H307,'Balance Sheet'!$B$38:$L$38,0))</f>
        <v>0</v>
      </c>
      <c r="J307" s="520">
        <f>INDEX('Balance Sheet'!$B$97:$L$121,MATCH('Indirect validations'!G307,'Balance Sheet'!$B$97:$B$121,0),MATCH('Indirect validations'!H307,'Balance Sheet'!$B$99:$L$99,0))</f>
        <v>0</v>
      </c>
      <c r="N307" s="519"/>
      <c r="O307" s="519"/>
      <c r="P307" s="520"/>
      <c r="Q307" s="520"/>
      <c r="S307" s="529"/>
      <c r="V307" s="529"/>
    </row>
    <row r="308" spans="4:22" s="517" customFormat="1" ht="14.5" x14ac:dyDescent="0.35">
      <c r="D308" s="527" t="s">
        <v>107</v>
      </c>
      <c r="E308" s="517" t="str">
        <f>'Balance Sheet'!$C$53</f>
        <v>Creditors arising out of reinsurance operations</v>
      </c>
      <c r="F308" s="517" t="str">
        <f>'Balance Sheet'!$I$37</f>
        <v>2020 UY</v>
      </c>
      <c r="G308" s="519">
        <f>INDEX('Balance Sheet'!$B$36:$L$60,MATCH('Indirect validations'!E308,'Balance Sheet'!$C$36:$C$60,0),1)</f>
        <v>10</v>
      </c>
      <c r="H308" s="519" t="str">
        <f>HLOOKUP(F308,'Balance Sheet'!$B$37:$L$38,2,FALSE)</f>
        <v>E</v>
      </c>
      <c r="I308" s="520">
        <f>INDEX('Balance Sheet'!$B$36:$L$60,MATCH('Indirect validations'!G308,'Balance Sheet'!$B$36:$B$60,0),MATCH('Indirect validations'!H308,'Balance Sheet'!$B$38:$L$38,0))</f>
        <v>0</v>
      </c>
      <c r="J308" s="520">
        <f>INDEX('Balance Sheet'!$B$97:$L$121,MATCH('Indirect validations'!G308,'Balance Sheet'!$B$97:$B$121,0),MATCH('Indirect validations'!H308,'Balance Sheet'!$B$99:$L$99,0))</f>
        <v>0</v>
      </c>
      <c r="N308" s="519"/>
      <c r="O308" s="519"/>
      <c r="P308" s="520"/>
      <c r="Q308" s="520"/>
      <c r="S308" s="529"/>
      <c r="V308" s="529"/>
    </row>
    <row r="309" spans="4:22" s="517" customFormat="1" ht="14.5" x14ac:dyDescent="0.35">
      <c r="D309" s="527" t="s">
        <v>107</v>
      </c>
      <c r="E309" s="517" t="str">
        <f>'Balance Sheet'!$C$54</f>
        <v>Reinsurers share of deferred acquisition costs</v>
      </c>
      <c r="F309" s="517" t="str">
        <f>'Balance Sheet'!$I$37</f>
        <v>2020 UY</v>
      </c>
      <c r="G309" s="519">
        <f>INDEX('Balance Sheet'!$B$36:$L$60,MATCH('Indirect validations'!E309,'Balance Sheet'!$C$36:$C$60,0),1)</f>
        <v>11</v>
      </c>
      <c r="H309" s="519" t="str">
        <f>HLOOKUP(F309,'Balance Sheet'!$B$37:$L$38,2,FALSE)</f>
        <v>E</v>
      </c>
      <c r="I309" s="520">
        <f>INDEX('Balance Sheet'!$B$36:$L$60,MATCH('Indirect validations'!G309,'Balance Sheet'!$B$36:$B$60,0),MATCH('Indirect validations'!H309,'Balance Sheet'!$B$38:$L$38,0))</f>
        <v>0</v>
      </c>
      <c r="J309" s="520">
        <f>INDEX('Balance Sheet'!$B$97:$L$121,MATCH('Indirect validations'!G309,'Balance Sheet'!$B$97:$B$121,0),MATCH('Indirect validations'!H309,'Balance Sheet'!$B$99:$L$99,0))</f>
        <v>0</v>
      </c>
      <c r="N309" s="519"/>
      <c r="O309" s="519"/>
      <c r="P309" s="520"/>
      <c r="Q309" s="520"/>
      <c r="S309" s="529"/>
      <c r="V309" s="529"/>
    </row>
    <row r="310" spans="4:22" s="517" customFormat="1" ht="14.5" x14ac:dyDescent="0.35">
      <c r="D310" s="527" t="s">
        <v>107</v>
      </c>
      <c r="E310" s="517" t="str">
        <f>'Balance Sheet'!$C$55</f>
        <v>Other creditors including taxation and social security</v>
      </c>
      <c r="F310" s="517" t="str">
        <f>'Balance Sheet'!$I$37</f>
        <v>2020 UY</v>
      </c>
      <c r="G310" s="519">
        <f>INDEX('Balance Sheet'!$B$36:$L$60,MATCH('Indirect validations'!E310,'Balance Sheet'!$C$36:$C$60,0),1)</f>
        <v>12</v>
      </c>
      <c r="H310" s="519" t="str">
        <f>HLOOKUP(F310,'Balance Sheet'!$B$37:$L$38,2,FALSE)</f>
        <v>E</v>
      </c>
      <c r="I310" s="520">
        <f>INDEX('Balance Sheet'!$B$36:$L$60,MATCH('Indirect validations'!G310,'Balance Sheet'!$B$36:$B$60,0),MATCH('Indirect validations'!H310,'Balance Sheet'!$B$38:$L$38,0))</f>
        <v>0</v>
      </c>
      <c r="J310" s="520">
        <f>INDEX('Balance Sheet'!$B$97:$L$121,MATCH('Indirect validations'!G310,'Balance Sheet'!$B$97:$B$121,0),MATCH('Indirect validations'!H310,'Balance Sheet'!$B$99:$L$99,0))</f>
        <v>0</v>
      </c>
      <c r="N310" s="519"/>
      <c r="O310" s="519"/>
      <c r="P310" s="520"/>
      <c r="Q310" s="520"/>
      <c r="S310" s="529"/>
      <c r="V310" s="529"/>
    </row>
    <row r="311" spans="4:22" s="517" customFormat="1" ht="14.5" x14ac:dyDescent="0.35">
      <c r="D311" s="527" t="s">
        <v>107</v>
      </c>
      <c r="E311" s="517" t="str">
        <f>'Balance Sheet'!$C$56</f>
        <v>Amounts owed to credit institutions</v>
      </c>
      <c r="F311" s="517" t="str">
        <f>'Balance Sheet'!$I$37</f>
        <v>2020 UY</v>
      </c>
      <c r="G311" s="519">
        <f>INDEX('Balance Sheet'!$B$36:$L$60,MATCH('Indirect validations'!E311,'Balance Sheet'!$C$36:$C$60,0),1)</f>
        <v>13</v>
      </c>
      <c r="H311" s="519" t="str">
        <f>HLOOKUP(F311,'Balance Sheet'!$B$37:$L$38,2,FALSE)</f>
        <v>E</v>
      </c>
      <c r="I311" s="520">
        <f>INDEX('Balance Sheet'!$B$36:$L$60,MATCH('Indirect validations'!G311,'Balance Sheet'!$B$36:$B$60,0),MATCH('Indirect validations'!H311,'Balance Sheet'!$B$38:$L$38,0))</f>
        <v>0</v>
      </c>
      <c r="J311" s="520">
        <f>INDEX('Balance Sheet'!$B$97:$L$121,MATCH('Indirect validations'!G311,'Balance Sheet'!$B$97:$B$121,0),MATCH('Indirect validations'!H311,'Balance Sheet'!$B$99:$L$99,0))</f>
        <v>0</v>
      </c>
      <c r="N311" s="519"/>
      <c r="O311" s="519"/>
      <c r="P311" s="520"/>
      <c r="Q311" s="520"/>
      <c r="S311" s="529"/>
      <c r="V311" s="529"/>
    </row>
    <row r="312" spans="4:22" s="517" customFormat="1" ht="15" thickBot="1" x14ac:dyDescent="0.4">
      <c r="D312" s="530"/>
      <c r="E312" s="517" t="s">
        <v>9</v>
      </c>
      <c r="F312" s="517" t="str">
        <f>'Balance Sheet'!$I$37</f>
        <v>2020 UY</v>
      </c>
      <c r="G312" s="519"/>
      <c r="H312" s="519"/>
      <c r="I312" s="539">
        <f>SUM(I307:I311)</f>
        <v>0</v>
      </c>
      <c r="J312" s="539">
        <f>SUM(J307:J311)</f>
        <v>0</v>
      </c>
      <c r="K312" s="528" t="s">
        <v>2</v>
      </c>
      <c r="L312" s="516" t="str">
        <f>'Currency risk'!$C$84</f>
        <v>Creditors</v>
      </c>
      <c r="M312" s="516" t="str">
        <f>'Currency risk'!$L$73</f>
        <v>Total</v>
      </c>
      <c r="N312" s="516">
        <f>INDEX('Currency risk'!$B$72:$C$87,MATCH('Indirect validations'!L312,'Currency risk'!$C$72:$C$87,0),1)</f>
        <v>10</v>
      </c>
      <c r="O312" s="516" t="str">
        <f>HLOOKUP(M312,'Currency risk'!$B$73:$L$74,2,FALSE)</f>
        <v>AN</v>
      </c>
      <c r="P312" s="520">
        <f>INDEX('Currency risk'!$B$72:$L$87,MATCH('Indirect validations'!N312,'Currency risk'!$B$72:$B$87,0),MATCH('Indirect validations'!O312,'Currency risk'!$B$74:$L$74,0))</f>
        <v>0</v>
      </c>
      <c r="Q312" s="520">
        <f>INDEX('Currency risk'!$N$72:$X$87,MATCH('Indirect validations'!N312,'Currency risk'!$N$72:$N$87,0),MATCH('Indirect validations'!O312,'Currency risk'!$N$74:$X$74,0))</f>
        <v>0</v>
      </c>
      <c r="R312" s="517" t="str">
        <f t="shared" ref="R312" si="234">IF($T312="No",IF(I312=P312,"Pass","Fail"),IF(I312+P312=0,"Pass","Fail"))</f>
        <v>Pass</v>
      </c>
      <c r="S312" s="529" t="str">
        <f t="shared" ref="S312" si="235">IF($T312="No",IF(J312=Q312,"Pass","Fail"),IF(J312+Q312=0,"Pass","Fail"))</f>
        <v>Pass</v>
      </c>
      <c r="T312" s="517" t="s">
        <v>104</v>
      </c>
      <c r="U312" s="517">
        <f t="shared" ref="U312" si="236">IF(R312="Pass",0,1)</f>
        <v>0</v>
      </c>
      <c r="V312" s="529">
        <f t="shared" ref="V312" si="237">IF(S312="Pass",0,1)</f>
        <v>0</v>
      </c>
    </row>
    <row r="313" spans="4:22" s="517" customFormat="1" ht="13" thickTop="1" x14ac:dyDescent="0.25">
      <c r="D313" s="530"/>
      <c r="G313" s="519"/>
      <c r="H313" s="519"/>
      <c r="I313" s="520"/>
      <c r="J313" s="520"/>
      <c r="N313" s="519"/>
      <c r="O313" s="519"/>
      <c r="P313" s="520"/>
      <c r="Q313" s="520"/>
      <c r="S313" s="529"/>
      <c r="V313" s="529"/>
    </row>
    <row r="314" spans="4:22" s="517" customFormat="1" ht="14.5" x14ac:dyDescent="0.35">
      <c r="D314" s="527" t="s">
        <v>107</v>
      </c>
      <c r="E314" s="517" t="str">
        <f>'Balance Sheet'!$C$52</f>
        <v>Creditors arising out of direct insurance operations</v>
      </c>
      <c r="F314" s="517" t="str">
        <f>'Balance Sheet'!$J$37</f>
        <v>2019 UY</v>
      </c>
      <c r="G314" s="519">
        <f>INDEX('Balance Sheet'!$B$36:$L$60,MATCH('Indirect validations'!E314,'Balance Sheet'!$C$36:$C$60,0),1)</f>
        <v>9</v>
      </c>
      <c r="H314" s="519" t="str">
        <f>HLOOKUP(F314,'Balance Sheet'!$B$37:$L$38,2,FALSE)</f>
        <v>F</v>
      </c>
      <c r="I314" s="520">
        <f>INDEX('Balance Sheet'!$B$36:$L$60,MATCH('Indirect validations'!G314,'Balance Sheet'!$B$36:$B$60,0),MATCH('Indirect validations'!H314,'Balance Sheet'!$B$38:$L$38,0))</f>
        <v>0</v>
      </c>
      <c r="J314" s="520">
        <f>INDEX('Balance Sheet'!$B$97:$L$121,MATCH('Indirect validations'!G314,'Balance Sheet'!$B$97:$B$121,0),MATCH('Indirect validations'!H314,'Balance Sheet'!$B$99:$L$99,0))</f>
        <v>0</v>
      </c>
      <c r="N314" s="519"/>
      <c r="O314" s="519"/>
      <c r="P314" s="520"/>
      <c r="Q314" s="520"/>
      <c r="S314" s="529"/>
      <c r="V314" s="529"/>
    </row>
    <row r="315" spans="4:22" s="517" customFormat="1" ht="14.5" x14ac:dyDescent="0.35">
      <c r="D315" s="527" t="s">
        <v>107</v>
      </c>
      <c r="E315" s="517" t="str">
        <f>'Balance Sheet'!$C$53</f>
        <v>Creditors arising out of reinsurance operations</v>
      </c>
      <c r="F315" s="517" t="str">
        <f>'Balance Sheet'!$J$37</f>
        <v>2019 UY</v>
      </c>
      <c r="G315" s="519">
        <f>INDEX('Balance Sheet'!$B$36:$L$60,MATCH('Indirect validations'!E315,'Balance Sheet'!$C$36:$C$60,0),1)</f>
        <v>10</v>
      </c>
      <c r="H315" s="519" t="str">
        <f>HLOOKUP(F315,'Balance Sheet'!$B$37:$L$38,2,FALSE)</f>
        <v>F</v>
      </c>
      <c r="I315" s="520">
        <f>INDEX('Balance Sheet'!$B$36:$L$60,MATCH('Indirect validations'!G315,'Balance Sheet'!$B$36:$B$60,0),MATCH('Indirect validations'!H315,'Balance Sheet'!$B$38:$L$38,0))</f>
        <v>0</v>
      </c>
      <c r="J315" s="520">
        <f>INDEX('Balance Sheet'!$B$97:$L$121,MATCH('Indirect validations'!G315,'Balance Sheet'!$B$97:$B$121,0),MATCH('Indirect validations'!H315,'Balance Sheet'!$B$99:$L$99,0))</f>
        <v>0</v>
      </c>
      <c r="N315" s="519"/>
      <c r="O315" s="519"/>
      <c r="P315" s="520"/>
      <c r="Q315" s="520"/>
      <c r="S315" s="529"/>
      <c r="V315" s="529"/>
    </row>
    <row r="316" spans="4:22" s="517" customFormat="1" ht="14.5" x14ac:dyDescent="0.35">
      <c r="D316" s="527" t="s">
        <v>107</v>
      </c>
      <c r="E316" s="517" t="str">
        <f>'Balance Sheet'!$C$54</f>
        <v>Reinsurers share of deferred acquisition costs</v>
      </c>
      <c r="F316" s="517" t="str">
        <f>'Balance Sheet'!$J$37</f>
        <v>2019 UY</v>
      </c>
      <c r="G316" s="519">
        <f>INDEX('Balance Sheet'!$B$36:$L$60,MATCH('Indirect validations'!E316,'Balance Sheet'!$C$36:$C$60,0),1)</f>
        <v>11</v>
      </c>
      <c r="H316" s="519" t="str">
        <f>HLOOKUP(F316,'Balance Sheet'!$B$37:$L$38,2,FALSE)</f>
        <v>F</v>
      </c>
      <c r="I316" s="520">
        <f>INDEX('Balance Sheet'!$B$36:$L$60,MATCH('Indirect validations'!G316,'Balance Sheet'!$B$36:$B$60,0),MATCH('Indirect validations'!H316,'Balance Sheet'!$B$38:$L$38,0))</f>
        <v>0</v>
      </c>
      <c r="J316" s="520">
        <f>INDEX('Balance Sheet'!$B$97:$L$121,MATCH('Indirect validations'!G316,'Balance Sheet'!$B$97:$B$121,0),MATCH('Indirect validations'!H316,'Balance Sheet'!$B$99:$L$99,0))</f>
        <v>0</v>
      </c>
      <c r="N316" s="519"/>
      <c r="O316" s="519"/>
      <c r="P316" s="520"/>
      <c r="Q316" s="520"/>
      <c r="S316" s="529"/>
      <c r="V316" s="529"/>
    </row>
    <row r="317" spans="4:22" s="517" customFormat="1" ht="14.5" x14ac:dyDescent="0.35">
      <c r="D317" s="527" t="s">
        <v>107</v>
      </c>
      <c r="E317" s="517" t="str">
        <f>'Balance Sheet'!$C$55</f>
        <v>Other creditors including taxation and social security</v>
      </c>
      <c r="F317" s="517" t="str">
        <f>'Balance Sheet'!$J$37</f>
        <v>2019 UY</v>
      </c>
      <c r="G317" s="519">
        <f>INDEX('Balance Sheet'!$B$36:$L$60,MATCH('Indirect validations'!E317,'Balance Sheet'!$C$36:$C$60,0),1)</f>
        <v>12</v>
      </c>
      <c r="H317" s="519" t="str">
        <f>HLOOKUP(F317,'Balance Sheet'!$B$37:$L$38,2,FALSE)</f>
        <v>F</v>
      </c>
      <c r="I317" s="520">
        <f>INDEX('Balance Sheet'!$B$36:$L$60,MATCH('Indirect validations'!G317,'Balance Sheet'!$B$36:$B$60,0),MATCH('Indirect validations'!H317,'Balance Sheet'!$B$38:$L$38,0))</f>
        <v>0</v>
      </c>
      <c r="J317" s="520">
        <f>INDEX('Balance Sheet'!$B$97:$L$121,MATCH('Indirect validations'!G317,'Balance Sheet'!$B$97:$B$121,0),MATCH('Indirect validations'!H317,'Balance Sheet'!$B$99:$L$99,0))</f>
        <v>0</v>
      </c>
      <c r="N317" s="519"/>
      <c r="O317" s="519"/>
      <c r="P317" s="520"/>
      <c r="Q317" s="520"/>
      <c r="S317" s="529"/>
      <c r="V317" s="529"/>
    </row>
    <row r="318" spans="4:22" s="517" customFormat="1" ht="14.5" x14ac:dyDescent="0.35">
      <c r="D318" s="527" t="s">
        <v>107</v>
      </c>
      <c r="E318" s="517" t="str">
        <f>'Balance Sheet'!$C$56</f>
        <v>Amounts owed to credit institutions</v>
      </c>
      <c r="F318" s="517" t="str">
        <f>'Balance Sheet'!$J$37</f>
        <v>2019 UY</v>
      </c>
      <c r="G318" s="519">
        <f>INDEX('Balance Sheet'!$B$36:$L$60,MATCH('Indirect validations'!E318,'Balance Sheet'!$C$36:$C$60,0),1)</f>
        <v>13</v>
      </c>
      <c r="H318" s="519" t="str">
        <f>HLOOKUP(F318,'Balance Sheet'!$B$37:$L$38,2,FALSE)</f>
        <v>F</v>
      </c>
      <c r="I318" s="520">
        <f>INDEX('Balance Sheet'!$B$36:$L$60,MATCH('Indirect validations'!G318,'Balance Sheet'!$B$36:$B$60,0),MATCH('Indirect validations'!H318,'Balance Sheet'!$B$38:$L$38,0))</f>
        <v>0</v>
      </c>
      <c r="J318" s="520">
        <f>INDEX('Balance Sheet'!$B$97:$L$121,MATCH('Indirect validations'!G318,'Balance Sheet'!$B$97:$B$121,0),MATCH('Indirect validations'!H318,'Balance Sheet'!$B$99:$L$99,0))</f>
        <v>0</v>
      </c>
      <c r="N318" s="519"/>
      <c r="O318" s="519"/>
      <c r="P318" s="520"/>
      <c r="Q318" s="520"/>
      <c r="S318" s="529"/>
      <c r="V318" s="529"/>
    </row>
    <row r="319" spans="4:22" s="517" customFormat="1" ht="15" thickBot="1" x14ac:dyDescent="0.4">
      <c r="D319" s="530"/>
      <c r="E319" s="517" t="s">
        <v>9</v>
      </c>
      <c r="F319" s="517" t="str">
        <f>'Balance Sheet'!$J$37</f>
        <v>2019 UY</v>
      </c>
      <c r="G319" s="519"/>
      <c r="H319" s="519"/>
      <c r="I319" s="539">
        <f>SUM(I314:I318)</f>
        <v>0</v>
      </c>
      <c r="J319" s="539">
        <f>SUM(J314:J318)</f>
        <v>0</v>
      </c>
      <c r="K319" s="528" t="s">
        <v>2</v>
      </c>
      <c r="L319" s="516" t="str">
        <f>'Currency risk'!$C$101</f>
        <v>Creditors</v>
      </c>
      <c r="M319" s="516" t="str">
        <f>'Currency risk'!$L$90</f>
        <v>Total</v>
      </c>
      <c r="N319" s="516">
        <f>INDEX('Currency risk'!$B$89:$C$104,MATCH('Indirect validations'!L319,'Currency risk'!$C$89:$C$104,0),1)</f>
        <v>10</v>
      </c>
      <c r="O319" s="516" t="str">
        <f>HLOOKUP(M319,'Currency risk'!$B$90:$L$91,2,FALSE)</f>
        <v>AV</v>
      </c>
      <c r="P319" s="520">
        <f>INDEX('Currency risk'!$B$89:$L$104,MATCH('Indirect validations'!N319,'Currency risk'!$B$89:$B$104,0),MATCH('Indirect validations'!O319,'Currency risk'!$B$91:$L$91,0))</f>
        <v>0</v>
      </c>
      <c r="Q319" s="520">
        <f>INDEX('Currency risk'!$N$89:$X$104,MATCH('Indirect validations'!N319,'Currency risk'!$N$89:$N$104,0),MATCH('Indirect validations'!O319,'Currency risk'!$N$91:$X$91,0))</f>
        <v>0</v>
      </c>
      <c r="R319" s="517" t="str">
        <f t="shared" ref="R319" si="238">IF($T319="No",IF(I319=P319,"Pass","Fail"),IF(I319+P319=0,"Pass","Fail"))</f>
        <v>Pass</v>
      </c>
      <c r="S319" s="529" t="str">
        <f t="shared" ref="S319" si="239">IF($T319="No",IF(J319=Q319,"Pass","Fail"),IF(J319+Q319=0,"Pass","Fail"))</f>
        <v>Pass</v>
      </c>
      <c r="T319" s="517" t="s">
        <v>104</v>
      </c>
      <c r="U319" s="517">
        <f t="shared" ref="U319" si="240">IF(R319="Pass",0,1)</f>
        <v>0</v>
      </c>
      <c r="V319" s="529">
        <f t="shared" ref="V319" si="241">IF(S319="Pass",0,1)</f>
        <v>0</v>
      </c>
    </row>
    <row r="320" spans="4:22" s="517" customFormat="1" ht="13" thickTop="1" x14ac:dyDescent="0.25">
      <c r="D320" s="530"/>
      <c r="G320" s="519"/>
      <c r="H320" s="519"/>
      <c r="I320" s="520"/>
      <c r="J320" s="520"/>
      <c r="N320" s="519"/>
      <c r="O320" s="519"/>
      <c r="P320" s="520"/>
      <c r="Q320" s="520"/>
      <c r="S320" s="529"/>
      <c r="V320" s="529"/>
    </row>
    <row r="321" spans="4:22" s="517" customFormat="1" ht="14.5" x14ac:dyDescent="0.35">
      <c r="D321" s="527" t="s">
        <v>107</v>
      </c>
      <c r="E321" s="517" t="str">
        <f>'Balance Sheet'!$C$52</f>
        <v>Creditors arising out of direct insurance operations</v>
      </c>
      <c r="F321" s="517" t="str">
        <f>'Balance Sheet'!$K$37</f>
        <v>2018 UY</v>
      </c>
      <c r="G321" s="519">
        <f>INDEX('Balance Sheet'!$B$36:$L$60,MATCH('Indirect validations'!E321,'Balance Sheet'!$C$36:$C$60,0),1)</f>
        <v>9</v>
      </c>
      <c r="H321" s="519" t="str">
        <f>HLOOKUP(F321,'Balance Sheet'!$B$37:$L$38,2,FALSE)</f>
        <v>G</v>
      </c>
      <c r="I321" s="520">
        <f>INDEX('Balance Sheet'!$B$36:$L$60,MATCH('Indirect validations'!G321,'Balance Sheet'!$B$36:$B$60,0),MATCH('Indirect validations'!H321,'Balance Sheet'!$B$38:$L$38,0))</f>
        <v>0</v>
      </c>
      <c r="J321" s="520">
        <f>INDEX('Balance Sheet'!$B$97:$L$121,MATCH('Indirect validations'!G321,'Balance Sheet'!$B$97:$B$121,0),MATCH('Indirect validations'!H321,'Balance Sheet'!$B$99:$L$99,0))</f>
        <v>0</v>
      </c>
      <c r="N321" s="519"/>
      <c r="O321" s="519"/>
      <c r="P321" s="520"/>
      <c r="Q321" s="520"/>
      <c r="S321" s="529"/>
      <c r="V321" s="529"/>
    </row>
    <row r="322" spans="4:22" s="517" customFormat="1" ht="14.5" x14ac:dyDescent="0.35">
      <c r="D322" s="527" t="s">
        <v>107</v>
      </c>
      <c r="E322" s="517" t="str">
        <f>'Balance Sheet'!$C$53</f>
        <v>Creditors arising out of reinsurance operations</v>
      </c>
      <c r="F322" s="517" t="str">
        <f>'Balance Sheet'!$K$37</f>
        <v>2018 UY</v>
      </c>
      <c r="G322" s="519">
        <f>INDEX('Balance Sheet'!$B$36:$L$60,MATCH('Indirect validations'!E322,'Balance Sheet'!$C$36:$C$60,0),1)</f>
        <v>10</v>
      </c>
      <c r="H322" s="519" t="str">
        <f>HLOOKUP(F322,'Balance Sheet'!$B$37:$L$38,2,FALSE)</f>
        <v>G</v>
      </c>
      <c r="I322" s="520">
        <f>INDEX('Balance Sheet'!$B$36:$L$60,MATCH('Indirect validations'!G322,'Balance Sheet'!$B$36:$B$60,0),MATCH('Indirect validations'!H322,'Balance Sheet'!$B$38:$L$38,0))</f>
        <v>0</v>
      </c>
      <c r="J322" s="520">
        <f>INDEX('Balance Sheet'!$B$97:$L$121,MATCH('Indirect validations'!G322,'Balance Sheet'!$B$97:$B$121,0),MATCH('Indirect validations'!H322,'Balance Sheet'!$B$99:$L$99,0))</f>
        <v>0</v>
      </c>
      <c r="N322" s="519"/>
      <c r="O322" s="519"/>
      <c r="P322" s="520"/>
      <c r="Q322" s="520"/>
      <c r="S322" s="529"/>
      <c r="V322" s="529"/>
    </row>
    <row r="323" spans="4:22" s="517" customFormat="1" ht="14.5" x14ac:dyDescent="0.35">
      <c r="D323" s="527" t="s">
        <v>107</v>
      </c>
      <c r="E323" s="517" t="str">
        <f>'Balance Sheet'!$C$54</f>
        <v>Reinsurers share of deferred acquisition costs</v>
      </c>
      <c r="F323" s="517" t="str">
        <f>'Balance Sheet'!$K$37</f>
        <v>2018 UY</v>
      </c>
      <c r="G323" s="519">
        <f>INDEX('Balance Sheet'!$B$36:$L$60,MATCH('Indirect validations'!E323,'Balance Sheet'!$C$36:$C$60,0),1)</f>
        <v>11</v>
      </c>
      <c r="H323" s="519" t="str">
        <f>HLOOKUP(F323,'Balance Sheet'!$B$37:$L$38,2,FALSE)</f>
        <v>G</v>
      </c>
      <c r="I323" s="520">
        <f>INDEX('Balance Sheet'!$B$36:$L$60,MATCH('Indirect validations'!G323,'Balance Sheet'!$B$36:$B$60,0),MATCH('Indirect validations'!H323,'Balance Sheet'!$B$38:$L$38,0))</f>
        <v>0</v>
      </c>
      <c r="J323" s="520">
        <f>INDEX('Balance Sheet'!$B$97:$L$121,MATCH('Indirect validations'!G323,'Balance Sheet'!$B$97:$B$121,0),MATCH('Indirect validations'!H323,'Balance Sheet'!$B$99:$L$99,0))</f>
        <v>0</v>
      </c>
      <c r="N323" s="519"/>
      <c r="O323" s="519"/>
      <c r="P323" s="520"/>
      <c r="Q323" s="520"/>
      <c r="S323" s="529"/>
      <c r="V323" s="529"/>
    </row>
    <row r="324" spans="4:22" s="517" customFormat="1" ht="14.5" x14ac:dyDescent="0.35">
      <c r="D324" s="527" t="s">
        <v>107</v>
      </c>
      <c r="E324" s="517" t="str">
        <f>'Balance Sheet'!$C$55</f>
        <v>Other creditors including taxation and social security</v>
      </c>
      <c r="F324" s="517" t="str">
        <f>'Balance Sheet'!$K$37</f>
        <v>2018 UY</v>
      </c>
      <c r="G324" s="519">
        <f>INDEX('Balance Sheet'!$B$36:$L$60,MATCH('Indirect validations'!E324,'Balance Sheet'!$C$36:$C$60,0),1)</f>
        <v>12</v>
      </c>
      <c r="H324" s="519" t="str">
        <f>HLOOKUP(F324,'Balance Sheet'!$B$37:$L$38,2,FALSE)</f>
        <v>G</v>
      </c>
      <c r="I324" s="520">
        <f>INDEX('Balance Sheet'!$B$36:$L$60,MATCH('Indirect validations'!G324,'Balance Sheet'!$B$36:$B$60,0),MATCH('Indirect validations'!H324,'Balance Sheet'!$B$38:$L$38,0))</f>
        <v>0</v>
      </c>
      <c r="J324" s="520">
        <f>INDEX('Balance Sheet'!$B$97:$L$121,MATCH('Indirect validations'!G324,'Balance Sheet'!$B$97:$B$121,0),MATCH('Indirect validations'!H324,'Balance Sheet'!$B$99:$L$99,0))</f>
        <v>0</v>
      </c>
      <c r="N324" s="519"/>
      <c r="O324" s="519"/>
      <c r="P324" s="520"/>
      <c r="Q324" s="520"/>
      <c r="S324" s="529"/>
      <c r="V324" s="529"/>
    </row>
    <row r="325" spans="4:22" s="517" customFormat="1" ht="14.5" x14ac:dyDescent="0.35">
      <c r="D325" s="527" t="s">
        <v>107</v>
      </c>
      <c r="E325" s="517" t="str">
        <f>'Balance Sheet'!$C$56</f>
        <v>Amounts owed to credit institutions</v>
      </c>
      <c r="F325" s="517" t="str">
        <f>'Balance Sheet'!$K$37</f>
        <v>2018 UY</v>
      </c>
      <c r="G325" s="519">
        <f>INDEX('Balance Sheet'!$B$36:$L$60,MATCH('Indirect validations'!E325,'Balance Sheet'!$C$36:$C$60,0),1)</f>
        <v>13</v>
      </c>
      <c r="H325" s="519" t="str">
        <f>HLOOKUP(F325,'Balance Sheet'!$B$37:$L$38,2,FALSE)</f>
        <v>G</v>
      </c>
      <c r="I325" s="520">
        <f>INDEX('Balance Sheet'!$B$36:$L$60,MATCH('Indirect validations'!G325,'Balance Sheet'!$B$36:$B$60,0),MATCH('Indirect validations'!H325,'Balance Sheet'!$B$38:$L$38,0))</f>
        <v>0</v>
      </c>
      <c r="J325" s="520">
        <f>INDEX('Balance Sheet'!$B$97:$L$121,MATCH('Indirect validations'!G325,'Balance Sheet'!$B$97:$B$121,0),MATCH('Indirect validations'!H325,'Balance Sheet'!$B$99:$L$99,0))</f>
        <v>0</v>
      </c>
      <c r="N325" s="519"/>
      <c r="O325" s="519"/>
      <c r="P325" s="520"/>
      <c r="Q325" s="520"/>
      <c r="S325" s="529"/>
      <c r="V325" s="529"/>
    </row>
    <row r="326" spans="4:22" s="517" customFormat="1" ht="15" thickBot="1" x14ac:dyDescent="0.4">
      <c r="D326" s="530"/>
      <c r="E326" s="517" t="s">
        <v>9</v>
      </c>
      <c r="F326" s="517" t="str">
        <f>'Balance Sheet'!$K$37</f>
        <v>2018 UY</v>
      </c>
      <c r="G326" s="519"/>
      <c r="H326" s="519"/>
      <c r="I326" s="539">
        <f>SUM(I321:I325)</f>
        <v>0</v>
      </c>
      <c r="J326" s="539">
        <f>SUM(J321:J325)</f>
        <v>0</v>
      </c>
      <c r="K326" s="528" t="s">
        <v>2</v>
      </c>
      <c r="L326" s="516" t="str">
        <f>'Currency risk'!$C$118</f>
        <v>Creditors</v>
      </c>
      <c r="M326" s="516" t="str">
        <f>'Currency risk'!$L$107</f>
        <v>Total</v>
      </c>
      <c r="N326" s="516">
        <f>INDEX('Currency risk'!$B$106:$C$121,MATCH('Indirect validations'!L326,'Currency risk'!$C$106:$C$121,0),1)</f>
        <v>10</v>
      </c>
      <c r="O326" s="516" t="str">
        <f>HLOOKUP(M326,'Currency risk'!$B$107:$L$108,2,FALSE)</f>
        <v>BD</v>
      </c>
      <c r="P326" s="520">
        <f>INDEX('Currency risk'!$B$106:$L$121,MATCH('Indirect validations'!N326,'Currency risk'!$B$106:$B$121,0),MATCH('Indirect validations'!O326,'Currency risk'!$B$108:$L$108,0))</f>
        <v>0</v>
      </c>
      <c r="Q326" s="520">
        <f>INDEX('Currency risk'!$N$106:$X$121,MATCH('Indirect validations'!N326,'Currency risk'!$N$106:$N$121,0),MATCH('Indirect validations'!O326,'Currency risk'!$N$108:$X$108,0))</f>
        <v>0</v>
      </c>
      <c r="R326" s="517" t="str">
        <f t="shared" ref="R326" si="242">IF($T326="No",IF(I326=P326,"Pass","Fail"),IF(I326+P326=0,"Pass","Fail"))</f>
        <v>Pass</v>
      </c>
      <c r="S326" s="529" t="str">
        <f t="shared" ref="S326" si="243">IF($T326="No",IF(J326=Q326,"Pass","Fail"),IF(J326+Q326=0,"Pass","Fail"))</f>
        <v>Pass</v>
      </c>
      <c r="T326" s="517" t="s">
        <v>104</v>
      </c>
      <c r="U326" s="517">
        <f t="shared" ref="U326" si="244">IF(R326="Pass",0,1)</f>
        <v>0</v>
      </c>
      <c r="V326" s="529">
        <f t="shared" ref="V326" si="245">IF(S326="Pass",0,1)</f>
        <v>0</v>
      </c>
    </row>
    <row r="327" spans="4:22" s="517" customFormat="1" ht="13" thickTop="1" x14ac:dyDescent="0.25">
      <c r="D327" s="530"/>
      <c r="G327" s="519"/>
      <c r="H327" s="519"/>
      <c r="I327" s="520"/>
      <c r="J327" s="520"/>
      <c r="N327" s="519"/>
      <c r="O327" s="519"/>
      <c r="P327" s="520"/>
      <c r="Q327" s="520"/>
      <c r="S327" s="529"/>
      <c r="V327" s="529"/>
    </row>
    <row r="328" spans="4:22" s="517" customFormat="1" ht="14.5" x14ac:dyDescent="0.35">
      <c r="D328" s="527" t="s">
        <v>107</v>
      </c>
      <c r="E328" s="517" t="str">
        <f>'Balance Sheet'!$C$52</f>
        <v>Creditors arising out of direct insurance operations</v>
      </c>
      <c r="F328" s="517" t="str">
        <f>'Balance Sheet'!$L$37</f>
        <v>Total</v>
      </c>
      <c r="G328" s="519">
        <f>INDEX('Balance Sheet'!$B$36:$L$60,MATCH('Indirect validations'!E328,'Balance Sheet'!$C$36:$C$60,0),1)</f>
        <v>9</v>
      </c>
      <c r="H328" s="519" t="str">
        <f>HLOOKUP(F328,'Balance Sheet'!$B$37:$L$38,2,FALSE)</f>
        <v>H</v>
      </c>
      <c r="I328" s="520">
        <f>INDEX('Balance Sheet'!$B$36:$L$60,MATCH('Indirect validations'!G328,'Balance Sheet'!$B$36:$B$60,0),MATCH('Indirect validations'!H328,'Balance Sheet'!$B$38:$L$38,0))</f>
        <v>0</v>
      </c>
      <c r="J328" s="520">
        <f>INDEX('Balance Sheet'!$B$97:$L$121,MATCH('Indirect validations'!G328,'Balance Sheet'!$B$97:$B$121,0),MATCH('Indirect validations'!H328,'Balance Sheet'!$B$99:$L$99,0))</f>
        <v>0</v>
      </c>
      <c r="N328" s="519"/>
      <c r="O328" s="519"/>
      <c r="P328" s="520"/>
      <c r="Q328" s="520"/>
      <c r="S328" s="529"/>
      <c r="V328" s="529"/>
    </row>
    <row r="329" spans="4:22" s="517" customFormat="1" ht="14.5" x14ac:dyDescent="0.35">
      <c r="D329" s="527" t="s">
        <v>107</v>
      </c>
      <c r="E329" s="517" t="str">
        <f>'Balance Sheet'!$C$53</f>
        <v>Creditors arising out of reinsurance operations</v>
      </c>
      <c r="F329" s="517" t="str">
        <f>'Balance Sheet'!$L$37</f>
        <v>Total</v>
      </c>
      <c r="G329" s="519">
        <f>INDEX('Balance Sheet'!$B$36:$L$60,MATCH('Indirect validations'!E329,'Balance Sheet'!$C$36:$C$60,0),1)</f>
        <v>10</v>
      </c>
      <c r="H329" s="519" t="str">
        <f>HLOOKUP(F329,'Balance Sheet'!$B$37:$L$38,2,FALSE)</f>
        <v>H</v>
      </c>
      <c r="I329" s="520">
        <f>INDEX('Balance Sheet'!$B$36:$L$60,MATCH('Indirect validations'!G329,'Balance Sheet'!$B$36:$B$60,0),MATCH('Indirect validations'!H329,'Balance Sheet'!$B$38:$L$38,0))</f>
        <v>0</v>
      </c>
      <c r="J329" s="520">
        <f>INDEX('Balance Sheet'!$B$97:$L$121,MATCH('Indirect validations'!G329,'Balance Sheet'!$B$97:$B$121,0),MATCH('Indirect validations'!H329,'Balance Sheet'!$B$99:$L$99,0))</f>
        <v>0</v>
      </c>
      <c r="N329" s="519"/>
      <c r="O329" s="519"/>
      <c r="P329" s="520"/>
      <c r="Q329" s="520"/>
      <c r="S329" s="529"/>
      <c r="V329" s="529"/>
    </row>
    <row r="330" spans="4:22" s="517" customFormat="1" ht="14.5" x14ac:dyDescent="0.35">
      <c r="D330" s="527" t="s">
        <v>107</v>
      </c>
      <c r="E330" s="517" t="str">
        <f>'Balance Sheet'!$C$54</f>
        <v>Reinsurers share of deferred acquisition costs</v>
      </c>
      <c r="F330" s="517" t="str">
        <f>'Balance Sheet'!$L$37</f>
        <v>Total</v>
      </c>
      <c r="G330" s="519">
        <f>INDEX('Balance Sheet'!$B$36:$L$60,MATCH('Indirect validations'!E330,'Balance Sheet'!$C$36:$C$60,0),1)</f>
        <v>11</v>
      </c>
      <c r="H330" s="519" t="str">
        <f>HLOOKUP(F330,'Balance Sheet'!$B$37:$L$38,2,FALSE)</f>
        <v>H</v>
      </c>
      <c r="I330" s="520">
        <f>INDEX('Balance Sheet'!$B$36:$L$60,MATCH('Indirect validations'!G330,'Balance Sheet'!$B$36:$B$60,0),MATCH('Indirect validations'!H330,'Balance Sheet'!$B$38:$L$38,0))</f>
        <v>0</v>
      </c>
      <c r="J330" s="520">
        <f>INDEX('Balance Sheet'!$B$97:$L$121,MATCH('Indirect validations'!G330,'Balance Sheet'!$B$97:$B$121,0),MATCH('Indirect validations'!H330,'Balance Sheet'!$B$99:$L$99,0))</f>
        <v>0</v>
      </c>
      <c r="N330" s="519"/>
      <c r="O330" s="519"/>
      <c r="P330" s="520"/>
      <c r="Q330" s="520"/>
      <c r="S330" s="529"/>
      <c r="V330" s="529"/>
    </row>
    <row r="331" spans="4:22" s="517" customFormat="1" ht="14.5" x14ac:dyDescent="0.35">
      <c r="D331" s="527" t="s">
        <v>107</v>
      </c>
      <c r="E331" s="517" t="str">
        <f>'Balance Sheet'!$C$55</f>
        <v>Other creditors including taxation and social security</v>
      </c>
      <c r="F331" s="517" t="str">
        <f>'Balance Sheet'!$L$37</f>
        <v>Total</v>
      </c>
      <c r="G331" s="519">
        <f>INDEX('Balance Sheet'!$B$36:$L$60,MATCH('Indirect validations'!E331,'Balance Sheet'!$C$36:$C$60,0),1)</f>
        <v>12</v>
      </c>
      <c r="H331" s="519" t="str">
        <f>HLOOKUP(F331,'Balance Sheet'!$B$37:$L$38,2,FALSE)</f>
        <v>H</v>
      </c>
      <c r="I331" s="520">
        <f>INDEX('Balance Sheet'!$B$36:$L$60,MATCH('Indirect validations'!G331,'Balance Sheet'!$B$36:$B$60,0),MATCH('Indirect validations'!H331,'Balance Sheet'!$B$38:$L$38,0))</f>
        <v>0</v>
      </c>
      <c r="J331" s="520">
        <f>INDEX('Balance Sheet'!$B$97:$L$121,MATCH('Indirect validations'!G331,'Balance Sheet'!$B$97:$B$121,0),MATCH('Indirect validations'!H331,'Balance Sheet'!$B$99:$L$99,0))</f>
        <v>0</v>
      </c>
      <c r="N331" s="519"/>
      <c r="O331" s="519"/>
      <c r="P331" s="520"/>
      <c r="Q331" s="520"/>
      <c r="S331" s="529"/>
      <c r="V331" s="529"/>
    </row>
    <row r="332" spans="4:22" s="517" customFormat="1" ht="14.5" x14ac:dyDescent="0.35">
      <c r="D332" s="527" t="s">
        <v>107</v>
      </c>
      <c r="E332" s="517" t="str">
        <f>'Balance Sheet'!$C$56</f>
        <v>Amounts owed to credit institutions</v>
      </c>
      <c r="F332" s="517" t="str">
        <f>'Balance Sheet'!$L$37</f>
        <v>Total</v>
      </c>
      <c r="G332" s="519">
        <f>INDEX('Balance Sheet'!$B$36:$L$60,MATCH('Indirect validations'!E332,'Balance Sheet'!$C$36:$C$60,0),1)</f>
        <v>13</v>
      </c>
      <c r="H332" s="519" t="str">
        <f>HLOOKUP(F332,'Balance Sheet'!$B$37:$L$38,2,FALSE)</f>
        <v>H</v>
      </c>
      <c r="I332" s="520">
        <f>INDEX('Balance Sheet'!$B$36:$L$60,MATCH('Indirect validations'!G332,'Balance Sheet'!$B$36:$B$60,0),MATCH('Indirect validations'!H332,'Balance Sheet'!$B$38:$L$38,0))</f>
        <v>0</v>
      </c>
      <c r="J332" s="520">
        <f>INDEX('Balance Sheet'!$B$97:$L$121,MATCH('Indirect validations'!G332,'Balance Sheet'!$B$97:$B$121,0),MATCH('Indirect validations'!H332,'Balance Sheet'!$B$99:$L$99,0))</f>
        <v>0</v>
      </c>
      <c r="N332" s="519"/>
      <c r="O332" s="519"/>
      <c r="P332" s="520"/>
      <c r="Q332" s="520"/>
      <c r="S332" s="529"/>
      <c r="V332" s="529"/>
    </row>
    <row r="333" spans="4:22" s="517" customFormat="1" ht="15" thickBot="1" x14ac:dyDescent="0.4">
      <c r="D333" s="530"/>
      <c r="E333" s="517" t="s">
        <v>9</v>
      </c>
      <c r="F333" s="517" t="str">
        <f>'Balance Sheet'!$L$37</f>
        <v>Total</v>
      </c>
      <c r="G333" s="519"/>
      <c r="H333" s="519"/>
      <c r="I333" s="539">
        <f>SUM(I328:I332)</f>
        <v>0</v>
      </c>
      <c r="J333" s="539">
        <f>SUM(J328:J332)</f>
        <v>0</v>
      </c>
      <c r="K333" s="528" t="s">
        <v>2</v>
      </c>
      <c r="L333" s="516" t="str">
        <f>'Currency risk'!$C$135</f>
        <v>Creditors</v>
      </c>
      <c r="M333" s="516" t="str">
        <f>'Currency risk'!$L$124</f>
        <v>Total</v>
      </c>
      <c r="N333" s="516">
        <f>INDEX('Currency risk'!$B$123:$C$138,MATCH('Indirect validations'!L333,'Currency risk'!$C$123:$C$138,0),1)</f>
        <v>10</v>
      </c>
      <c r="O333" s="516" t="str">
        <f>HLOOKUP(M333,'Currency risk'!$B$124:$L$125,2,FALSE)</f>
        <v>BL</v>
      </c>
      <c r="P333" s="520">
        <f>INDEX('Currency risk'!$B$123:$L$138,MATCH('Indirect validations'!N333,'Currency risk'!$B$123:$B$138,0),MATCH('Indirect validations'!O333,'Currency risk'!$B$125:$L$125,0))</f>
        <v>0</v>
      </c>
      <c r="Q333" s="520">
        <f>INDEX('Currency risk'!$N$123:$X$138,MATCH('Indirect validations'!N333,'Currency risk'!$N$123:$N$138,0),MATCH('Indirect validations'!O333,'Currency risk'!$N$125:$X$125,0))</f>
        <v>0</v>
      </c>
      <c r="R333" s="517" t="str">
        <f t="shared" ref="R333" si="246">IF($T333="No",IF(I333=P333,"Pass","Fail"),IF(I333+P333=0,"Pass","Fail"))</f>
        <v>Pass</v>
      </c>
      <c r="S333" s="529" t="str">
        <f t="shared" ref="S333" si="247">IF($T333="No",IF(J333=Q333,"Pass","Fail"),IF(J333+Q333=0,"Pass","Fail"))</f>
        <v>Pass</v>
      </c>
      <c r="T333" s="517" t="s">
        <v>104</v>
      </c>
      <c r="U333" s="517">
        <f t="shared" ref="U333" si="248">IF(R333="Pass",0,1)</f>
        <v>0</v>
      </c>
      <c r="V333" s="529">
        <f t="shared" ref="V333" si="249">IF(S333="Pass",0,1)</f>
        <v>0</v>
      </c>
    </row>
    <row r="334" spans="4:22" s="517" customFormat="1" ht="13" thickTop="1" x14ac:dyDescent="0.25">
      <c r="D334" s="530"/>
      <c r="G334" s="519"/>
      <c r="H334" s="519"/>
      <c r="I334" s="520"/>
      <c r="J334" s="520"/>
      <c r="N334" s="519"/>
      <c r="O334" s="519"/>
      <c r="P334" s="520"/>
      <c r="Q334" s="520"/>
      <c r="S334" s="529"/>
      <c r="V334" s="529"/>
    </row>
    <row r="335" spans="4:22" s="517" customFormat="1" ht="14.5" x14ac:dyDescent="0.35">
      <c r="D335" s="527" t="s">
        <v>107</v>
      </c>
      <c r="E335" s="517" t="str">
        <f>'Balance Sheet'!$C$44</f>
        <v>Claims outstanding</v>
      </c>
      <c r="F335" s="517" t="str">
        <f>'Balance Sheet'!$E$37</f>
        <v>2024 UY</v>
      </c>
      <c r="G335" s="519">
        <f>INDEX('Balance Sheet'!$B$36:$L$60,MATCH('Indirect validations'!E335,'Balance Sheet'!$C$36:$C$60,0),1)</f>
        <v>4</v>
      </c>
      <c r="H335" s="519" t="str">
        <f>HLOOKUP(F335,'Balance Sheet'!$B$37:$L$38,2,FALSE)</f>
        <v>A</v>
      </c>
      <c r="I335" s="520">
        <f>INDEX('Balance Sheet'!$B$36:$L$60,MATCH('Indirect validations'!G335,'Balance Sheet'!$B$36:$B$60,0),MATCH('Indirect validations'!H335,'Balance Sheet'!$B$38:$L$38,0))</f>
        <v>0</v>
      </c>
      <c r="J335" s="520">
        <f>INDEX('Balance Sheet'!$B$97:$L$121,MATCH('Indirect validations'!G335,'Balance Sheet'!$B$97:$B$121,0),MATCH('Indirect validations'!H335,'Balance Sheet'!$B$99:$L$99,0))</f>
        <v>0</v>
      </c>
      <c r="N335" s="519"/>
      <c r="O335" s="519"/>
      <c r="P335" s="520"/>
      <c r="Q335" s="520"/>
      <c r="S335" s="529"/>
      <c r="V335" s="529"/>
    </row>
    <row r="336" spans="4:22" s="517" customFormat="1" ht="14.5" x14ac:dyDescent="0.35">
      <c r="D336" s="527" t="s">
        <v>107</v>
      </c>
      <c r="E336" s="517" t="str">
        <f>'Balance Sheet'!$C$45</f>
        <v>Long term business provision</v>
      </c>
      <c r="F336" s="517" t="str">
        <f>'Balance Sheet'!$E$37</f>
        <v>2024 UY</v>
      </c>
      <c r="G336" s="519">
        <f>INDEX('Balance Sheet'!$B$36:$L$60,MATCH('Indirect validations'!E336,'Balance Sheet'!$C$36:$C$60,0),1)</f>
        <v>5</v>
      </c>
      <c r="H336" s="519" t="str">
        <f>HLOOKUP(F336,'Balance Sheet'!$B$37:$L$38,2,FALSE)</f>
        <v>A</v>
      </c>
      <c r="I336" s="520">
        <f>INDEX('Balance Sheet'!$B$36:$L$60,MATCH('Indirect validations'!G336,'Balance Sheet'!$B$36:$B$60,0),MATCH('Indirect validations'!H336,'Balance Sheet'!$B$38:$L$38,0))</f>
        <v>0</v>
      </c>
      <c r="J336" s="520">
        <f>INDEX('Balance Sheet'!$B$97:$L$121,MATCH('Indirect validations'!G336,'Balance Sheet'!$B$97:$B$121,0),MATCH('Indirect validations'!H336,'Balance Sheet'!$B$99:$L$99,0))</f>
        <v>0</v>
      </c>
      <c r="N336" s="519"/>
      <c r="O336" s="519"/>
      <c r="P336" s="520"/>
      <c r="Q336" s="520"/>
      <c r="S336" s="529"/>
      <c r="V336" s="529"/>
    </row>
    <row r="337" spans="4:22" s="517" customFormat="1" ht="15" thickBot="1" x14ac:dyDescent="0.4">
      <c r="D337" s="530"/>
      <c r="G337" s="519"/>
      <c r="H337" s="519"/>
      <c r="I337" s="539">
        <f>SUM(I335:I336)</f>
        <v>0</v>
      </c>
      <c r="J337" s="539">
        <f>SUM(J335:J336)</f>
        <v>0</v>
      </c>
      <c r="K337" s="528" t="s">
        <v>117</v>
      </c>
      <c r="L337" s="517" t="str">
        <f>'Discounted claims values'!$C$7</f>
        <v>Gross claims provisions</v>
      </c>
      <c r="M337" s="517" t="str">
        <f>'Discounted claims values'!$G$5</f>
        <v>After discounting</v>
      </c>
      <c r="N337" s="519">
        <f>INDEX('Discounted claims values'!$B$4:$C$9,MATCH('Indirect validations'!L337,'Discounted claims values'!$C$4:$C$9,0),1)</f>
        <v>1</v>
      </c>
      <c r="O337" s="519" t="str">
        <f>HLOOKUP(M337,'Discounted claims values'!$B$5:$G$6,2,FALSE)</f>
        <v>C</v>
      </c>
      <c r="P337" s="520">
        <f>INDEX('Discounted claims values'!$B$4:$G$9,MATCH('Indirect validations'!N337,'Discounted claims values'!$B$4:$B$9,0),MATCH('Indirect validations'!O337,'Discounted claims values'!$B$6:$G$6,0))</f>
        <v>0</v>
      </c>
      <c r="Q337" s="520">
        <f>INDEX('Discounted claims values'!$I$4:$N$9,MATCH('Indirect validations'!N337,'Discounted claims values'!$I$4:$I$9,0),MATCH('Indirect validations'!O337,'Discounted claims values'!$I$6:$N$6,0))</f>
        <v>0</v>
      </c>
      <c r="R337" s="517" t="str">
        <f t="shared" ref="R337" si="250">IF($T337="No",IF(I337=P337,"Pass","Fail"),IF(I337+P337=0,"Pass","Fail"))</f>
        <v>Pass</v>
      </c>
      <c r="S337" s="529" t="str">
        <f t="shared" ref="S337" si="251">IF($T337="No",IF(J337=Q337,"Pass","Fail"),IF(J337+Q337=0,"Pass","Fail"))</f>
        <v>Pass</v>
      </c>
      <c r="T337" s="517" t="s">
        <v>16</v>
      </c>
      <c r="U337" s="517">
        <f t="shared" ref="U337" si="252">IF(R337="Pass",0,1)</f>
        <v>0</v>
      </c>
      <c r="V337" s="529">
        <f t="shared" ref="V337" si="253">IF(S337="Pass",0,1)</f>
        <v>0</v>
      </c>
    </row>
    <row r="338" spans="4:22" s="517" customFormat="1" ht="13" thickTop="1" x14ac:dyDescent="0.25">
      <c r="D338" s="530"/>
      <c r="G338" s="519"/>
      <c r="H338" s="519"/>
      <c r="I338" s="520"/>
      <c r="J338" s="520"/>
      <c r="N338" s="519"/>
      <c r="O338" s="519"/>
      <c r="P338" s="520"/>
      <c r="Q338" s="520"/>
      <c r="S338" s="529"/>
      <c r="V338" s="529"/>
    </row>
    <row r="339" spans="4:22" s="517" customFormat="1" ht="14.5" x14ac:dyDescent="0.35">
      <c r="D339" s="527" t="s">
        <v>107</v>
      </c>
      <c r="E339" s="517" t="str">
        <f>'Balance Sheet'!$C$44</f>
        <v>Claims outstanding</v>
      </c>
      <c r="F339" s="517" t="str">
        <f>'Balance Sheet'!$F$37</f>
        <v>2023 UY</v>
      </c>
      <c r="G339" s="519">
        <f>INDEX('Balance Sheet'!$B$36:$L$60,MATCH('Indirect validations'!E339,'Balance Sheet'!$C$36:$C$60,0),1)</f>
        <v>4</v>
      </c>
      <c r="H339" s="519" t="str">
        <f>HLOOKUP(F339,'Balance Sheet'!$B$37:$L$38,2,FALSE)</f>
        <v>B</v>
      </c>
      <c r="I339" s="520">
        <f>INDEX('Balance Sheet'!$B$36:$L$60,MATCH('Indirect validations'!G339,'Balance Sheet'!$B$36:$B$60,0),MATCH('Indirect validations'!H339,'Balance Sheet'!$B$38:$L$38,0))</f>
        <v>0</v>
      </c>
      <c r="J339" s="520">
        <f>INDEX('Balance Sheet'!$B$97:$L$121,MATCH('Indirect validations'!G339,'Balance Sheet'!$B$97:$B$121,0),MATCH('Indirect validations'!H339,'Balance Sheet'!$B$99:$L$99,0))</f>
        <v>0</v>
      </c>
      <c r="N339" s="519"/>
      <c r="O339" s="519"/>
      <c r="P339" s="520"/>
      <c r="Q339" s="520"/>
      <c r="S339" s="529"/>
      <c r="V339" s="529"/>
    </row>
    <row r="340" spans="4:22" s="517" customFormat="1" ht="14.5" x14ac:dyDescent="0.35">
      <c r="D340" s="527" t="s">
        <v>107</v>
      </c>
      <c r="E340" s="517" t="str">
        <f>'Balance Sheet'!$C$45</f>
        <v>Long term business provision</v>
      </c>
      <c r="F340" s="517" t="str">
        <f>'Balance Sheet'!$F$37</f>
        <v>2023 UY</v>
      </c>
      <c r="G340" s="519">
        <f>INDEX('Balance Sheet'!$B$36:$L$60,MATCH('Indirect validations'!E340,'Balance Sheet'!$C$36:$C$60,0),1)</f>
        <v>5</v>
      </c>
      <c r="H340" s="519" t="str">
        <f>HLOOKUP(F340,'Balance Sheet'!$B$37:$L$38,2,FALSE)</f>
        <v>B</v>
      </c>
      <c r="I340" s="520">
        <f>INDEX('Balance Sheet'!$B$36:$L$60,MATCH('Indirect validations'!G340,'Balance Sheet'!$B$36:$B$60,0),MATCH('Indirect validations'!H340,'Balance Sheet'!$B$38:$L$38,0))</f>
        <v>0</v>
      </c>
      <c r="J340" s="520">
        <f>INDEX('Balance Sheet'!$B$97:$L$121,MATCH('Indirect validations'!G340,'Balance Sheet'!$B$97:$B$121,0),MATCH('Indirect validations'!H340,'Balance Sheet'!$B$99:$L$99,0))</f>
        <v>0</v>
      </c>
      <c r="N340" s="519"/>
      <c r="O340" s="519"/>
      <c r="P340" s="520"/>
      <c r="Q340" s="520"/>
      <c r="S340" s="529"/>
      <c r="V340" s="529"/>
    </row>
    <row r="341" spans="4:22" s="517" customFormat="1" ht="15" thickBot="1" x14ac:dyDescent="0.4">
      <c r="D341" s="530"/>
      <c r="G341" s="519"/>
      <c r="H341" s="519"/>
      <c r="I341" s="539">
        <f>SUM(I339:I340)</f>
        <v>0</v>
      </c>
      <c r="J341" s="539">
        <f>SUM(J339:J340)</f>
        <v>0</v>
      </c>
      <c r="K341" s="528" t="s">
        <v>117</v>
      </c>
      <c r="L341" s="517" t="str">
        <f>'Discounted claims values'!$C$14</f>
        <v>Gross claims provisions</v>
      </c>
      <c r="M341" s="517" t="str">
        <f>'Discounted claims values'!$G$5</f>
        <v>After discounting</v>
      </c>
      <c r="N341" s="519">
        <f>INDEX('Discounted claims values'!$B$11:$C$16,MATCH('Indirect validations'!L341,'Discounted claims values'!$C$11:$C$16,0),1)</f>
        <v>1</v>
      </c>
      <c r="O341" s="519" t="str">
        <f>HLOOKUP(M341,'Discounted claims values'!$B$12:$G$13,2,FALSE)</f>
        <v>F</v>
      </c>
      <c r="P341" s="520">
        <f>INDEX('Discounted claims values'!$B$11:$G$16,MATCH('Indirect validations'!N341,'Discounted claims values'!$B$11:$B$16,0),MATCH('Indirect validations'!O341,'Discounted claims values'!$B$13:$G$13,0))</f>
        <v>0</v>
      </c>
      <c r="Q341" s="520">
        <f>INDEX('Discounted claims values'!$I$11:$N$16,MATCH('Indirect validations'!N341,'Discounted claims values'!$I$11:$I$16,0),MATCH('Indirect validations'!O341,'Discounted claims values'!$I$13:$N$13,0))</f>
        <v>0</v>
      </c>
      <c r="R341" s="517" t="str">
        <f t="shared" ref="R341" si="254">IF($T341="No",IF(I341=P341,"Pass","Fail"),IF(I341+P341=0,"Pass","Fail"))</f>
        <v>Pass</v>
      </c>
      <c r="S341" s="529" t="str">
        <f t="shared" ref="S341" si="255">IF($T341="No",IF(J341=Q341,"Pass","Fail"),IF(J341+Q341=0,"Pass","Fail"))</f>
        <v>Pass</v>
      </c>
      <c r="T341" s="517" t="s">
        <v>16</v>
      </c>
      <c r="U341" s="517">
        <f t="shared" ref="U341" si="256">IF(R341="Pass",0,1)</f>
        <v>0</v>
      </c>
      <c r="V341" s="529">
        <f t="shared" ref="V341" si="257">IF(S341="Pass",0,1)</f>
        <v>0</v>
      </c>
    </row>
    <row r="342" spans="4:22" s="517" customFormat="1" ht="13" thickTop="1" x14ac:dyDescent="0.25">
      <c r="D342" s="530"/>
      <c r="G342" s="519"/>
      <c r="H342" s="519"/>
      <c r="I342" s="520"/>
      <c r="J342" s="520"/>
      <c r="N342" s="519"/>
      <c r="O342" s="519"/>
      <c r="P342" s="520"/>
      <c r="Q342" s="520"/>
      <c r="S342" s="529"/>
      <c r="V342" s="529"/>
    </row>
    <row r="343" spans="4:22" s="517" customFormat="1" ht="14.5" x14ac:dyDescent="0.35">
      <c r="D343" s="527" t="s">
        <v>107</v>
      </c>
      <c r="E343" s="517" t="str">
        <f>'Balance Sheet'!$C$44</f>
        <v>Claims outstanding</v>
      </c>
      <c r="F343" s="517" t="str">
        <f>'Balance Sheet'!$G$37</f>
        <v>2022 UY</v>
      </c>
      <c r="G343" s="519">
        <f>INDEX('Balance Sheet'!$B$36:$L$60,MATCH('Indirect validations'!E343,'Balance Sheet'!$C$36:$C$60,0),1)</f>
        <v>4</v>
      </c>
      <c r="H343" s="519" t="str">
        <f>HLOOKUP(F343,'Balance Sheet'!$B$37:$L$38,2,FALSE)</f>
        <v>C</v>
      </c>
      <c r="I343" s="520">
        <f>INDEX('Balance Sheet'!$B$36:$L$60,MATCH('Indirect validations'!G343,'Balance Sheet'!$B$36:$B$60,0),MATCH('Indirect validations'!H343,'Balance Sheet'!$B$38:$L$38,0))</f>
        <v>0</v>
      </c>
      <c r="J343" s="520">
        <f>INDEX('Balance Sheet'!$B$97:$L$121,MATCH('Indirect validations'!G343,'Balance Sheet'!$B$97:$B$121,0),MATCH('Indirect validations'!H343,'Balance Sheet'!$B$99:$L$99,0))</f>
        <v>0</v>
      </c>
      <c r="N343" s="519"/>
      <c r="O343" s="519"/>
      <c r="P343" s="520"/>
      <c r="Q343" s="520"/>
      <c r="S343" s="529"/>
      <c r="V343" s="529"/>
    </row>
    <row r="344" spans="4:22" s="517" customFormat="1" ht="14.5" x14ac:dyDescent="0.35">
      <c r="D344" s="527" t="s">
        <v>107</v>
      </c>
      <c r="E344" s="517" t="str">
        <f>'Balance Sheet'!$C$45</f>
        <v>Long term business provision</v>
      </c>
      <c r="F344" s="517" t="str">
        <f>'Balance Sheet'!$G$37</f>
        <v>2022 UY</v>
      </c>
      <c r="G344" s="519">
        <f>INDEX('Balance Sheet'!$B$36:$L$60,MATCH('Indirect validations'!E344,'Balance Sheet'!$C$36:$C$60,0),1)</f>
        <v>5</v>
      </c>
      <c r="H344" s="519" t="str">
        <f>HLOOKUP(F344,'Balance Sheet'!$B$37:$L$38,2,FALSE)</f>
        <v>C</v>
      </c>
      <c r="I344" s="520">
        <f>INDEX('Balance Sheet'!$B$36:$L$60,MATCH('Indirect validations'!G344,'Balance Sheet'!$B$36:$B$60,0),MATCH('Indirect validations'!H344,'Balance Sheet'!$B$38:$L$38,0))</f>
        <v>0</v>
      </c>
      <c r="J344" s="520">
        <f>INDEX('Balance Sheet'!$B$97:$L$121,MATCH('Indirect validations'!G344,'Balance Sheet'!$B$97:$B$121,0),MATCH('Indirect validations'!H344,'Balance Sheet'!$B$99:$L$99,0))</f>
        <v>0</v>
      </c>
      <c r="N344" s="519"/>
      <c r="O344" s="519"/>
      <c r="P344" s="520"/>
      <c r="Q344" s="520"/>
      <c r="S344" s="529"/>
      <c r="V344" s="529"/>
    </row>
    <row r="345" spans="4:22" s="517" customFormat="1" ht="15" thickBot="1" x14ac:dyDescent="0.4">
      <c r="D345" s="530"/>
      <c r="G345" s="519"/>
      <c r="H345" s="519"/>
      <c r="I345" s="539">
        <f>SUM(I343:I344)</f>
        <v>0</v>
      </c>
      <c r="J345" s="539">
        <f>SUM(J343:J344)</f>
        <v>0</v>
      </c>
      <c r="K345" s="528" t="s">
        <v>117</v>
      </c>
      <c r="L345" s="517" t="str">
        <f>'Discounted claims values'!$C$21</f>
        <v>Gross claims provisions</v>
      </c>
      <c r="M345" s="517" t="str">
        <f>'Discounted claims values'!$G$5</f>
        <v>After discounting</v>
      </c>
      <c r="N345" s="519">
        <f>INDEX('Discounted claims values'!$B$18:$C$23,MATCH('Indirect validations'!L345,'Discounted claims values'!$C$18:$C$23,0),1)</f>
        <v>1</v>
      </c>
      <c r="O345" s="519" t="str">
        <f>HLOOKUP(M345,'Discounted claims values'!$B$19:$G$20,2,FALSE)</f>
        <v>I</v>
      </c>
      <c r="P345" s="520">
        <f>INDEX('Discounted claims values'!$B$18:$G$23,MATCH('Indirect validations'!N345,'Discounted claims values'!$B$18:$B$23,0),MATCH('Indirect validations'!O345,'Discounted claims values'!$B$20:$G$20,0))</f>
        <v>0</v>
      </c>
      <c r="Q345" s="520">
        <f>INDEX('Discounted claims values'!$I$18:$N$23,MATCH('Indirect validations'!N345,'Discounted claims values'!$I$18:$I$23,0),MATCH('Indirect validations'!O345,'Discounted claims values'!$I$20:$N$20,0))</f>
        <v>0</v>
      </c>
      <c r="R345" s="517" t="str">
        <f t="shared" ref="R345" si="258">IF($T345="No",IF(I345=P345,"Pass","Fail"),IF(I345+P345=0,"Pass","Fail"))</f>
        <v>Pass</v>
      </c>
      <c r="S345" s="529" t="str">
        <f t="shared" ref="S345" si="259">IF($T345="No",IF(J345=Q345,"Pass","Fail"),IF(J345+Q345=0,"Pass","Fail"))</f>
        <v>Pass</v>
      </c>
      <c r="T345" s="517" t="s">
        <v>16</v>
      </c>
      <c r="U345" s="517">
        <f t="shared" ref="U345" si="260">IF(R345="Pass",0,1)</f>
        <v>0</v>
      </c>
      <c r="V345" s="529">
        <f t="shared" ref="V345" si="261">IF(S345="Pass",0,1)</f>
        <v>0</v>
      </c>
    </row>
    <row r="346" spans="4:22" s="517" customFormat="1" ht="13" thickTop="1" x14ac:dyDescent="0.25">
      <c r="D346" s="530"/>
      <c r="G346" s="519"/>
      <c r="H346" s="519"/>
      <c r="I346" s="520"/>
      <c r="J346" s="520"/>
      <c r="N346" s="519"/>
      <c r="O346" s="519"/>
      <c r="P346" s="520"/>
      <c r="Q346" s="520"/>
      <c r="S346" s="529"/>
      <c r="V346" s="529"/>
    </row>
    <row r="347" spans="4:22" s="517" customFormat="1" ht="14.5" x14ac:dyDescent="0.35">
      <c r="D347" s="527" t="s">
        <v>107</v>
      </c>
      <c r="E347" s="517" t="str">
        <f>'Balance Sheet'!$C$44</f>
        <v>Claims outstanding</v>
      </c>
      <c r="F347" s="517" t="str">
        <f>'Balance Sheet'!$H$37</f>
        <v>2021 UY</v>
      </c>
      <c r="G347" s="519">
        <f>INDEX('Balance Sheet'!$B$36:$L$60,MATCH('Indirect validations'!E347,'Balance Sheet'!$C$36:$C$60,0),1)</f>
        <v>4</v>
      </c>
      <c r="H347" s="519" t="str">
        <f>HLOOKUP(F347,'Balance Sheet'!$B$37:$L$38,2,FALSE)</f>
        <v>D</v>
      </c>
      <c r="I347" s="520">
        <f>INDEX('Balance Sheet'!$B$36:$L$60,MATCH('Indirect validations'!G347,'Balance Sheet'!$B$36:$B$60,0),MATCH('Indirect validations'!H347,'Balance Sheet'!$B$38:$L$38,0))</f>
        <v>0</v>
      </c>
      <c r="J347" s="520">
        <f>INDEX('Balance Sheet'!$B$97:$L$121,MATCH('Indirect validations'!G347,'Balance Sheet'!$B$97:$B$121,0),MATCH('Indirect validations'!H347,'Balance Sheet'!$B$99:$L$99,0))</f>
        <v>0</v>
      </c>
      <c r="N347" s="519"/>
      <c r="O347" s="519"/>
      <c r="P347" s="520"/>
      <c r="Q347" s="520"/>
      <c r="S347" s="529"/>
      <c r="V347" s="529"/>
    </row>
    <row r="348" spans="4:22" s="517" customFormat="1" ht="14.5" x14ac:dyDescent="0.35">
      <c r="D348" s="527" t="s">
        <v>107</v>
      </c>
      <c r="E348" s="517" t="str">
        <f>'Balance Sheet'!$C$45</f>
        <v>Long term business provision</v>
      </c>
      <c r="F348" s="517" t="str">
        <f>'Balance Sheet'!$H$37</f>
        <v>2021 UY</v>
      </c>
      <c r="G348" s="519">
        <f>INDEX('Balance Sheet'!$B$36:$L$60,MATCH('Indirect validations'!E348,'Balance Sheet'!$C$36:$C$60,0),1)</f>
        <v>5</v>
      </c>
      <c r="H348" s="519" t="str">
        <f>HLOOKUP(F348,'Balance Sheet'!$B$37:$L$38,2,FALSE)</f>
        <v>D</v>
      </c>
      <c r="I348" s="520">
        <f>INDEX('Balance Sheet'!$B$36:$L$60,MATCH('Indirect validations'!G348,'Balance Sheet'!$B$36:$B$60,0),MATCH('Indirect validations'!H348,'Balance Sheet'!$B$38:$L$38,0))</f>
        <v>0</v>
      </c>
      <c r="J348" s="520">
        <f>INDEX('Balance Sheet'!$B$97:$L$121,MATCH('Indirect validations'!G348,'Balance Sheet'!$B$97:$B$121,0),MATCH('Indirect validations'!H348,'Balance Sheet'!$B$99:$L$99,0))</f>
        <v>0</v>
      </c>
      <c r="N348" s="519"/>
      <c r="O348" s="519"/>
      <c r="P348" s="520"/>
      <c r="Q348" s="520"/>
      <c r="S348" s="529"/>
      <c r="V348" s="529"/>
    </row>
    <row r="349" spans="4:22" s="517" customFormat="1" ht="15" thickBot="1" x14ac:dyDescent="0.4">
      <c r="D349" s="530"/>
      <c r="G349" s="519"/>
      <c r="H349" s="519"/>
      <c r="I349" s="539">
        <f>SUM(I347:I348)</f>
        <v>0</v>
      </c>
      <c r="J349" s="539">
        <f>SUM(J347:J348)</f>
        <v>0</v>
      </c>
      <c r="K349" s="528" t="s">
        <v>117</v>
      </c>
      <c r="L349" s="517" t="str">
        <f>'Discounted claims values'!$C$28</f>
        <v>Gross claims provisions</v>
      </c>
      <c r="M349" s="517" t="str">
        <f>'Discounted claims values'!$G$5</f>
        <v>After discounting</v>
      </c>
      <c r="N349" s="519">
        <f>INDEX('Discounted claims values'!$B$25:$C$30,MATCH('Indirect validations'!L349,'Discounted claims values'!$C$25:$C$30,0),1)</f>
        <v>1</v>
      </c>
      <c r="O349" s="519" t="str">
        <f>HLOOKUP(M349,'Discounted claims values'!$B$26:$G$27,2,FALSE)</f>
        <v>L</v>
      </c>
      <c r="P349" s="520">
        <f>INDEX('Discounted claims values'!$B$25:$G$30,MATCH('Indirect validations'!N349,'Discounted claims values'!$B$25:$B$30,0),MATCH('Indirect validations'!O349,'Discounted claims values'!$B$27:$G$27,0))</f>
        <v>0</v>
      </c>
      <c r="Q349" s="520">
        <f>INDEX('Discounted claims values'!$I$25:$N$30,MATCH('Indirect validations'!N349,'Discounted claims values'!$I$25:$I$30,0),MATCH('Indirect validations'!O349,'Discounted claims values'!$I$27:$N$27,0))</f>
        <v>0</v>
      </c>
      <c r="R349" s="517" t="str">
        <f t="shared" ref="R349" si="262">IF($T349="No",IF(I349=P349,"Pass","Fail"),IF(I349+P349=0,"Pass","Fail"))</f>
        <v>Pass</v>
      </c>
      <c r="S349" s="529" t="str">
        <f t="shared" ref="S349" si="263">IF($T349="No",IF(J349=Q349,"Pass","Fail"),IF(J349+Q349=0,"Pass","Fail"))</f>
        <v>Pass</v>
      </c>
      <c r="T349" s="517" t="s">
        <v>16</v>
      </c>
      <c r="U349" s="517">
        <f t="shared" ref="U349" si="264">IF(R349="Pass",0,1)</f>
        <v>0</v>
      </c>
      <c r="V349" s="529">
        <f t="shared" ref="V349" si="265">IF(S349="Pass",0,1)</f>
        <v>0</v>
      </c>
    </row>
    <row r="350" spans="4:22" s="517" customFormat="1" ht="13" thickTop="1" x14ac:dyDescent="0.25">
      <c r="D350" s="530"/>
      <c r="G350" s="519"/>
      <c r="H350" s="519"/>
      <c r="I350" s="520"/>
      <c r="J350" s="520"/>
      <c r="N350" s="519"/>
      <c r="O350" s="519"/>
      <c r="P350" s="520"/>
      <c r="Q350" s="520"/>
      <c r="S350" s="529"/>
      <c r="V350" s="529"/>
    </row>
    <row r="351" spans="4:22" s="517" customFormat="1" ht="14.5" x14ac:dyDescent="0.35">
      <c r="D351" s="527" t="s">
        <v>107</v>
      </c>
      <c r="E351" s="517" t="str">
        <f>'Balance Sheet'!$C$44</f>
        <v>Claims outstanding</v>
      </c>
      <c r="F351" s="517" t="str">
        <f>'Balance Sheet'!$I$37</f>
        <v>2020 UY</v>
      </c>
      <c r="G351" s="519">
        <f>INDEX('Balance Sheet'!$B$36:$L$60,MATCH('Indirect validations'!E351,'Balance Sheet'!$C$36:$C$60,0),1)</f>
        <v>4</v>
      </c>
      <c r="H351" s="519" t="str">
        <f>HLOOKUP(F351,'Balance Sheet'!$B$37:$L$38,2,FALSE)</f>
        <v>E</v>
      </c>
      <c r="I351" s="520">
        <f>INDEX('Balance Sheet'!$B$36:$L$60,MATCH('Indirect validations'!G351,'Balance Sheet'!$B$36:$B$60,0),MATCH('Indirect validations'!H351,'Balance Sheet'!$B$38:$L$38,0))</f>
        <v>0</v>
      </c>
      <c r="J351" s="520">
        <f>INDEX('Balance Sheet'!$B$97:$L$121,MATCH('Indirect validations'!G351,'Balance Sheet'!$B$97:$B$121,0),MATCH('Indirect validations'!H351,'Balance Sheet'!$B$99:$L$99,0))</f>
        <v>0</v>
      </c>
      <c r="N351" s="519"/>
      <c r="O351" s="519"/>
      <c r="P351" s="520"/>
      <c r="Q351" s="520"/>
      <c r="S351" s="529"/>
      <c r="V351" s="529"/>
    </row>
    <row r="352" spans="4:22" s="517" customFormat="1" ht="14.5" x14ac:dyDescent="0.35">
      <c r="D352" s="527" t="s">
        <v>107</v>
      </c>
      <c r="E352" s="517" t="str">
        <f>'Balance Sheet'!$C$45</f>
        <v>Long term business provision</v>
      </c>
      <c r="F352" s="517" t="str">
        <f>'Balance Sheet'!$I$37</f>
        <v>2020 UY</v>
      </c>
      <c r="G352" s="519">
        <f>INDEX('Balance Sheet'!$B$36:$L$60,MATCH('Indirect validations'!E352,'Balance Sheet'!$C$36:$C$60,0),1)</f>
        <v>5</v>
      </c>
      <c r="H352" s="519" t="str">
        <f>HLOOKUP(F352,'Balance Sheet'!$B$37:$L$38,2,FALSE)</f>
        <v>E</v>
      </c>
      <c r="I352" s="520">
        <f>INDEX('Balance Sheet'!$B$36:$L$60,MATCH('Indirect validations'!G352,'Balance Sheet'!$B$36:$B$60,0),MATCH('Indirect validations'!H352,'Balance Sheet'!$B$38:$L$38,0))</f>
        <v>0</v>
      </c>
      <c r="J352" s="520">
        <f>INDEX('Balance Sheet'!$B$97:$L$121,MATCH('Indirect validations'!G352,'Balance Sheet'!$B$97:$B$121,0),MATCH('Indirect validations'!H352,'Balance Sheet'!$B$99:$L$99,0))</f>
        <v>0</v>
      </c>
      <c r="N352" s="519"/>
      <c r="O352" s="519"/>
      <c r="P352" s="520"/>
      <c r="Q352" s="520"/>
      <c r="S352" s="529"/>
      <c r="V352" s="529"/>
    </row>
    <row r="353" spans="4:22" s="517" customFormat="1" ht="15" thickBot="1" x14ac:dyDescent="0.4">
      <c r="D353" s="530"/>
      <c r="G353" s="519"/>
      <c r="H353" s="519"/>
      <c r="I353" s="539">
        <f>SUM(I351:I352)</f>
        <v>0</v>
      </c>
      <c r="J353" s="539">
        <f>SUM(J351:J352)</f>
        <v>0</v>
      </c>
      <c r="K353" s="528" t="s">
        <v>117</v>
      </c>
      <c r="L353" s="517" t="str">
        <f>'Discounted claims values'!$C$35</f>
        <v>Gross claims provisions</v>
      </c>
      <c r="M353" s="517" t="str">
        <f>'Discounted claims values'!$G$5</f>
        <v>After discounting</v>
      </c>
      <c r="N353" s="519">
        <f>INDEX('Discounted claims values'!$B$32:$C$37,MATCH('Indirect validations'!L353,'Discounted claims values'!$C$32:$C$37,0),1)</f>
        <v>1</v>
      </c>
      <c r="O353" s="519" t="str">
        <f>HLOOKUP(M353,'Discounted claims values'!$B$33:$G$34,2,FALSE)</f>
        <v>O</v>
      </c>
      <c r="P353" s="520">
        <f>INDEX('Discounted claims values'!$B$32:$G$37,MATCH('Indirect validations'!N353,'Discounted claims values'!$B$32:$B$37,0),MATCH('Indirect validations'!O353,'Discounted claims values'!$B$34:$G$34,0))</f>
        <v>0</v>
      </c>
      <c r="Q353" s="520">
        <f>INDEX('Discounted claims values'!$I$32:$N$37,MATCH('Indirect validations'!N353,'Discounted claims values'!$I$32:$I$37,0),MATCH('Indirect validations'!O353,'Discounted claims values'!$I$34:$N$34,0))</f>
        <v>0</v>
      </c>
      <c r="R353" s="517" t="str">
        <f t="shared" ref="R353" si="266">IF($T353="No",IF(I353=P353,"Pass","Fail"),IF(I353+P353=0,"Pass","Fail"))</f>
        <v>Pass</v>
      </c>
      <c r="S353" s="529" t="str">
        <f t="shared" ref="S353" si="267">IF($T353="No",IF(J353=Q353,"Pass","Fail"),IF(J353+Q353=0,"Pass","Fail"))</f>
        <v>Pass</v>
      </c>
      <c r="T353" s="517" t="s">
        <v>16</v>
      </c>
      <c r="U353" s="517">
        <f t="shared" ref="U353" si="268">IF(R353="Pass",0,1)</f>
        <v>0</v>
      </c>
      <c r="V353" s="529">
        <f t="shared" ref="V353" si="269">IF(S353="Pass",0,1)</f>
        <v>0</v>
      </c>
    </row>
    <row r="354" spans="4:22" s="517" customFormat="1" ht="13" thickTop="1" x14ac:dyDescent="0.25">
      <c r="D354" s="530"/>
      <c r="G354" s="519"/>
      <c r="H354" s="519"/>
      <c r="I354" s="520"/>
      <c r="J354" s="520"/>
      <c r="N354" s="519"/>
      <c r="O354" s="519"/>
      <c r="P354" s="520"/>
      <c r="Q354" s="520"/>
      <c r="S354" s="529"/>
      <c r="V354" s="529"/>
    </row>
    <row r="355" spans="4:22" s="517" customFormat="1" ht="14.5" x14ac:dyDescent="0.35">
      <c r="D355" s="527" t="s">
        <v>107</v>
      </c>
      <c r="E355" s="517" t="str">
        <f>'Balance Sheet'!$C$44</f>
        <v>Claims outstanding</v>
      </c>
      <c r="F355" s="517" t="str">
        <f>'Balance Sheet'!$J$37</f>
        <v>2019 UY</v>
      </c>
      <c r="G355" s="519">
        <f>INDEX('Balance Sheet'!$B$36:$L$60,MATCH('Indirect validations'!E355,'Balance Sheet'!$C$36:$C$60,0),1)</f>
        <v>4</v>
      </c>
      <c r="H355" s="519" t="str">
        <f>HLOOKUP(F355,'Balance Sheet'!$B$37:$L$38,2,FALSE)</f>
        <v>F</v>
      </c>
      <c r="I355" s="520">
        <f>INDEX('Balance Sheet'!$B$36:$L$60,MATCH('Indirect validations'!G355,'Balance Sheet'!$B$36:$B$60,0),MATCH('Indirect validations'!H355,'Balance Sheet'!$B$38:$L$38,0))</f>
        <v>0</v>
      </c>
      <c r="J355" s="520">
        <f>INDEX('Balance Sheet'!$B$97:$L$121,MATCH('Indirect validations'!G355,'Balance Sheet'!$B$97:$B$121,0),MATCH('Indirect validations'!H355,'Balance Sheet'!$B$99:$L$99,0))</f>
        <v>0</v>
      </c>
      <c r="N355" s="519"/>
      <c r="O355" s="519"/>
      <c r="P355" s="520"/>
      <c r="Q355" s="520"/>
      <c r="S355" s="529"/>
      <c r="V355" s="529"/>
    </row>
    <row r="356" spans="4:22" s="517" customFormat="1" ht="14.5" x14ac:dyDescent="0.35">
      <c r="D356" s="527" t="s">
        <v>107</v>
      </c>
      <c r="E356" s="517" t="str">
        <f>'Balance Sheet'!$C$45</f>
        <v>Long term business provision</v>
      </c>
      <c r="F356" s="517" t="str">
        <f>'Balance Sheet'!$J$37</f>
        <v>2019 UY</v>
      </c>
      <c r="G356" s="519">
        <f>INDEX('Balance Sheet'!$B$36:$L$60,MATCH('Indirect validations'!E356,'Balance Sheet'!$C$36:$C$60,0),1)</f>
        <v>5</v>
      </c>
      <c r="H356" s="519" t="str">
        <f>HLOOKUP(F356,'Balance Sheet'!$B$37:$L$38,2,FALSE)</f>
        <v>F</v>
      </c>
      <c r="I356" s="520">
        <f>INDEX('Balance Sheet'!$B$36:$L$60,MATCH('Indirect validations'!G356,'Balance Sheet'!$B$36:$B$60,0),MATCH('Indirect validations'!H356,'Balance Sheet'!$B$38:$L$38,0))</f>
        <v>0</v>
      </c>
      <c r="J356" s="520">
        <f>INDEX('Balance Sheet'!$B$97:$L$121,MATCH('Indirect validations'!G356,'Balance Sheet'!$B$97:$B$121,0),MATCH('Indirect validations'!H356,'Balance Sheet'!$B$99:$L$99,0))</f>
        <v>0</v>
      </c>
      <c r="N356" s="519"/>
      <c r="O356" s="519"/>
      <c r="P356" s="520"/>
      <c r="Q356" s="520"/>
      <c r="S356" s="529"/>
      <c r="V356" s="529"/>
    </row>
    <row r="357" spans="4:22" s="517" customFormat="1" ht="15" thickBot="1" x14ac:dyDescent="0.4">
      <c r="D357" s="530"/>
      <c r="G357" s="519"/>
      <c r="H357" s="519"/>
      <c r="I357" s="539">
        <f>SUM(I355:I356)</f>
        <v>0</v>
      </c>
      <c r="J357" s="539">
        <f>SUM(J355:J356)</f>
        <v>0</v>
      </c>
      <c r="K357" s="528" t="s">
        <v>117</v>
      </c>
      <c r="L357" s="517" t="str">
        <f>'Discounted claims values'!$C$42</f>
        <v>Gross claims provisions</v>
      </c>
      <c r="M357" s="517" t="str">
        <f>'Discounted claims values'!$G$5</f>
        <v>After discounting</v>
      </c>
      <c r="N357" s="519">
        <f>INDEX('Discounted claims values'!$B$39:$C$44,MATCH('Indirect validations'!L357,'Discounted claims values'!$C$39:$C$44,0),1)</f>
        <v>1</v>
      </c>
      <c r="O357" s="519" t="str">
        <f>HLOOKUP(M357,'Discounted claims values'!$B$40:$G$41,2,FALSE)</f>
        <v>R</v>
      </c>
      <c r="P357" s="520">
        <f>INDEX('Discounted claims values'!$B$39:$G$44,MATCH('Indirect validations'!N357,'Discounted claims values'!$B$39:$B$44,0),MATCH('Indirect validations'!O357,'Discounted claims values'!$B$41:$G$41,0))</f>
        <v>0</v>
      </c>
      <c r="Q357" s="520">
        <f>INDEX('Discounted claims values'!$I$39:$N$44,MATCH('Indirect validations'!N357,'Discounted claims values'!$I$39:$I$44,0),MATCH('Indirect validations'!O357,'Discounted claims values'!$I$41:$N$41,0))</f>
        <v>0</v>
      </c>
      <c r="R357" s="517" t="str">
        <f t="shared" ref="R357" si="270">IF($T357="No",IF(I357=P357,"Pass","Fail"),IF(I357+P357=0,"Pass","Fail"))</f>
        <v>Pass</v>
      </c>
      <c r="S357" s="529" t="str">
        <f t="shared" ref="S357" si="271">IF($T357="No",IF(J357=Q357,"Pass","Fail"),IF(J357+Q357=0,"Pass","Fail"))</f>
        <v>Pass</v>
      </c>
      <c r="T357" s="517" t="s">
        <v>16</v>
      </c>
      <c r="U357" s="517">
        <f t="shared" ref="U357" si="272">IF(R357="Pass",0,1)</f>
        <v>0</v>
      </c>
      <c r="V357" s="529">
        <f t="shared" ref="V357" si="273">IF(S357="Pass",0,1)</f>
        <v>0</v>
      </c>
    </row>
    <row r="358" spans="4:22" s="517" customFormat="1" ht="13" thickTop="1" x14ac:dyDescent="0.25">
      <c r="D358" s="530"/>
      <c r="G358" s="519"/>
      <c r="H358" s="519"/>
      <c r="I358" s="520"/>
      <c r="J358" s="520"/>
      <c r="N358" s="519"/>
      <c r="O358" s="519"/>
      <c r="P358" s="520"/>
      <c r="Q358" s="520"/>
      <c r="S358" s="529"/>
      <c r="V358" s="529"/>
    </row>
    <row r="359" spans="4:22" s="517" customFormat="1" ht="14.5" x14ac:dyDescent="0.35">
      <c r="D359" s="527" t="s">
        <v>107</v>
      </c>
      <c r="E359" s="517" t="str">
        <f>'Balance Sheet'!$C$44</f>
        <v>Claims outstanding</v>
      </c>
      <c r="F359" s="517" t="str">
        <f>'Balance Sheet'!$K$37</f>
        <v>2018 UY</v>
      </c>
      <c r="G359" s="519">
        <f>INDEX('Balance Sheet'!$B$36:$L$60,MATCH('Indirect validations'!E359,'Balance Sheet'!$C$36:$C$60,0),1)</f>
        <v>4</v>
      </c>
      <c r="H359" s="519" t="str">
        <f>HLOOKUP(F359,'Balance Sheet'!$B$37:$L$38,2,FALSE)</f>
        <v>G</v>
      </c>
      <c r="I359" s="520">
        <f>INDEX('Balance Sheet'!$B$36:$L$60,MATCH('Indirect validations'!G359,'Balance Sheet'!$B$36:$B$60,0),MATCH('Indirect validations'!H359,'Balance Sheet'!$B$38:$L$38,0))</f>
        <v>0</v>
      </c>
      <c r="J359" s="520">
        <f>INDEX('Balance Sheet'!$B$97:$L$121,MATCH('Indirect validations'!G359,'Balance Sheet'!$B$97:$B$121,0),MATCH('Indirect validations'!H359,'Balance Sheet'!$B$99:$L$99,0))</f>
        <v>0</v>
      </c>
      <c r="N359" s="519"/>
      <c r="O359" s="519"/>
      <c r="P359" s="520"/>
      <c r="Q359" s="520"/>
      <c r="S359" s="529"/>
      <c r="V359" s="529"/>
    </row>
    <row r="360" spans="4:22" s="517" customFormat="1" ht="14.5" x14ac:dyDescent="0.35">
      <c r="D360" s="527" t="s">
        <v>107</v>
      </c>
      <c r="E360" s="517" t="str">
        <f>'Balance Sheet'!$C$45</f>
        <v>Long term business provision</v>
      </c>
      <c r="F360" s="517" t="str">
        <f>'Balance Sheet'!$K$37</f>
        <v>2018 UY</v>
      </c>
      <c r="G360" s="519">
        <f>INDEX('Balance Sheet'!$B$36:$L$60,MATCH('Indirect validations'!E360,'Balance Sheet'!$C$36:$C$60,0),1)</f>
        <v>5</v>
      </c>
      <c r="H360" s="519" t="str">
        <f>HLOOKUP(F360,'Balance Sheet'!$B$37:$L$38,2,FALSE)</f>
        <v>G</v>
      </c>
      <c r="I360" s="520">
        <f>INDEX('Balance Sheet'!$B$36:$L$60,MATCH('Indirect validations'!G360,'Balance Sheet'!$B$36:$B$60,0),MATCH('Indirect validations'!H360,'Balance Sheet'!$B$38:$L$38,0))</f>
        <v>0</v>
      </c>
      <c r="J360" s="520">
        <f>INDEX('Balance Sheet'!$B$97:$L$121,MATCH('Indirect validations'!G360,'Balance Sheet'!$B$97:$B$121,0),MATCH('Indirect validations'!H360,'Balance Sheet'!$B$99:$L$99,0))</f>
        <v>0</v>
      </c>
      <c r="N360" s="519"/>
      <c r="O360" s="519"/>
      <c r="P360" s="520"/>
      <c r="Q360" s="520"/>
      <c r="S360" s="529"/>
      <c r="V360" s="529"/>
    </row>
    <row r="361" spans="4:22" s="517" customFormat="1" ht="15" thickBot="1" x14ac:dyDescent="0.4">
      <c r="D361" s="530"/>
      <c r="G361" s="519"/>
      <c r="H361" s="519"/>
      <c r="I361" s="539">
        <f>SUM(I359:I360)</f>
        <v>0</v>
      </c>
      <c r="J361" s="539">
        <f>SUM(J359:J360)</f>
        <v>0</v>
      </c>
      <c r="K361" s="528" t="s">
        <v>117</v>
      </c>
      <c r="L361" s="517" t="str">
        <f>'Discounted claims values'!$C$49</f>
        <v>Gross claims provisions</v>
      </c>
      <c r="M361" s="517" t="str">
        <f>'Discounted claims values'!$G$5</f>
        <v>After discounting</v>
      </c>
      <c r="N361" s="519">
        <f>INDEX('Discounted claims values'!$B$46:$C$51,MATCH('Indirect validations'!L361,'Discounted claims values'!$C$46:$C$51,0),1)</f>
        <v>1</v>
      </c>
      <c r="O361" s="519" t="str">
        <f>HLOOKUP(M361,'Discounted claims values'!$B$47:$G$48,2,FALSE)</f>
        <v>U</v>
      </c>
      <c r="P361" s="520">
        <f>INDEX('Discounted claims values'!$B$46:$G$51,MATCH('Indirect validations'!N361,'Discounted claims values'!$B$46:$B$51,0),MATCH('Indirect validations'!O361,'Discounted claims values'!$B$48:$G$48,0))</f>
        <v>0</v>
      </c>
      <c r="Q361" s="520">
        <f>INDEX('Discounted claims values'!$I$46:$N$51,MATCH('Indirect validations'!N361,'Discounted claims values'!$I$46:$I$51,0),MATCH('Indirect validations'!O361,'Discounted claims values'!$I$48:$N$48,0))</f>
        <v>0</v>
      </c>
      <c r="R361" s="517" t="str">
        <f t="shared" ref="R361" si="274">IF($T361="No",IF(I361=P361,"Pass","Fail"),IF(I361+P361=0,"Pass","Fail"))</f>
        <v>Pass</v>
      </c>
      <c r="S361" s="529" t="str">
        <f t="shared" ref="S361" si="275">IF($T361="No",IF(J361=Q361,"Pass","Fail"),IF(J361+Q361=0,"Pass","Fail"))</f>
        <v>Pass</v>
      </c>
      <c r="T361" s="517" t="s">
        <v>16</v>
      </c>
      <c r="U361" s="517">
        <f t="shared" ref="U361" si="276">IF(R361="Pass",0,1)</f>
        <v>0</v>
      </c>
      <c r="V361" s="529">
        <f t="shared" ref="V361" si="277">IF(S361="Pass",0,1)</f>
        <v>0</v>
      </c>
    </row>
    <row r="362" spans="4:22" s="517" customFormat="1" ht="13" thickTop="1" x14ac:dyDescent="0.25">
      <c r="D362" s="530"/>
      <c r="G362" s="519"/>
      <c r="H362" s="519"/>
      <c r="I362" s="520"/>
      <c r="J362" s="520"/>
      <c r="N362" s="519"/>
      <c r="O362" s="519"/>
      <c r="P362" s="520"/>
      <c r="Q362" s="520"/>
      <c r="S362" s="529"/>
      <c r="V362" s="529"/>
    </row>
    <row r="363" spans="4:22" s="517" customFormat="1" ht="14.5" x14ac:dyDescent="0.35">
      <c r="D363" s="527" t="s">
        <v>107</v>
      </c>
      <c r="E363" s="517" t="str">
        <f>'Balance Sheet'!$C$44</f>
        <v>Claims outstanding</v>
      </c>
      <c r="F363" s="517" t="str">
        <f>'Balance Sheet'!$L$37</f>
        <v>Total</v>
      </c>
      <c r="G363" s="519">
        <f>INDEX('Balance Sheet'!$B$36:$L$60,MATCH('Indirect validations'!E363,'Balance Sheet'!$C$36:$C$60,0),1)</f>
        <v>4</v>
      </c>
      <c r="H363" s="519" t="str">
        <f>HLOOKUP(F363,'Balance Sheet'!$B$37:$L$38,2,FALSE)</f>
        <v>H</v>
      </c>
      <c r="I363" s="520">
        <f>INDEX('Balance Sheet'!$B$36:$L$60,MATCH('Indirect validations'!G363,'Balance Sheet'!$B$36:$B$60,0),MATCH('Indirect validations'!H363,'Balance Sheet'!$B$38:$L$38,0))</f>
        <v>0</v>
      </c>
      <c r="J363" s="520">
        <f>INDEX('Balance Sheet'!$B$97:$L$121,MATCH('Indirect validations'!G363,'Balance Sheet'!$B$97:$B$121,0),MATCH('Indirect validations'!H363,'Balance Sheet'!$B$99:$L$99,0))</f>
        <v>0</v>
      </c>
      <c r="N363" s="519"/>
      <c r="O363" s="519"/>
      <c r="P363" s="520"/>
      <c r="Q363" s="520"/>
      <c r="S363" s="529"/>
      <c r="V363" s="529"/>
    </row>
    <row r="364" spans="4:22" s="517" customFormat="1" ht="14.5" x14ac:dyDescent="0.35">
      <c r="D364" s="527" t="s">
        <v>107</v>
      </c>
      <c r="E364" s="517" t="str">
        <f>'Balance Sheet'!$C$45</f>
        <v>Long term business provision</v>
      </c>
      <c r="F364" s="517" t="str">
        <f>'Balance Sheet'!$L$37</f>
        <v>Total</v>
      </c>
      <c r="G364" s="519">
        <f>INDEX('Balance Sheet'!$B$36:$L$60,MATCH('Indirect validations'!E364,'Balance Sheet'!$C$36:$C$60,0),1)</f>
        <v>5</v>
      </c>
      <c r="H364" s="519" t="str">
        <f>HLOOKUP(F364,'Balance Sheet'!$B$37:$L$38,2,FALSE)</f>
        <v>H</v>
      </c>
      <c r="I364" s="520">
        <f>INDEX('Balance Sheet'!$B$36:$L$60,MATCH('Indirect validations'!G364,'Balance Sheet'!$B$36:$B$60,0),MATCH('Indirect validations'!H364,'Balance Sheet'!$B$38:$L$38,0))</f>
        <v>0</v>
      </c>
      <c r="J364" s="520">
        <f>INDEX('Balance Sheet'!$B$97:$L$121,MATCH('Indirect validations'!G364,'Balance Sheet'!$B$97:$B$121,0),MATCH('Indirect validations'!H364,'Balance Sheet'!$B$99:$L$99,0))</f>
        <v>0</v>
      </c>
      <c r="N364" s="519"/>
      <c r="O364" s="519"/>
      <c r="P364" s="520"/>
      <c r="Q364" s="520"/>
      <c r="S364" s="529"/>
      <c r="V364" s="529"/>
    </row>
    <row r="365" spans="4:22" s="517" customFormat="1" ht="15" thickBot="1" x14ac:dyDescent="0.4">
      <c r="D365" s="530"/>
      <c r="G365" s="519"/>
      <c r="H365" s="519"/>
      <c r="I365" s="539">
        <f>SUM(I363:I364)</f>
        <v>0</v>
      </c>
      <c r="J365" s="539">
        <f>SUM(J363:J364)</f>
        <v>0</v>
      </c>
      <c r="K365" s="528" t="s">
        <v>117</v>
      </c>
      <c r="L365" s="517" t="str">
        <f>'Discounted claims values'!$C$56</f>
        <v>Gross claims provisions</v>
      </c>
      <c r="M365" s="517" t="str">
        <f>'Discounted claims values'!$G$5</f>
        <v>After discounting</v>
      </c>
      <c r="N365" s="519">
        <f>INDEX('Discounted claims values'!$B$53:$C$58,MATCH('Indirect validations'!L365,'Discounted claims values'!$C$53:$C$58,0),1)</f>
        <v>1</v>
      </c>
      <c r="O365" s="519" t="str">
        <f>HLOOKUP(M365,'Discounted claims values'!$B$54:$G$55,2,FALSE)</f>
        <v>X</v>
      </c>
      <c r="P365" s="520">
        <f>INDEX('Discounted claims values'!$B$53:$G$58,MATCH('Indirect validations'!N365,'Discounted claims values'!$B$53:$B$58,0),MATCH('Indirect validations'!O365,'Discounted claims values'!$B$55:$G$55,0))</f>
        <v>0</v>
      </c>
      <c r="Q365" s="520">
        <f>INDEX('Discounted claims values'!$I$53:$N$58,MATCH('Indirect validations'!N365,'Discounted claims values'!$I$53:$I$58,0),MATCH('Indirect validations'!O365,'Discounted claims values'!$I$55:$N$55,0))</f>
        <v>0</v>
      </c>
      <c r="R365" s="517" t="str">
        <f t="shared" ref="R365" si="278">IF($T365="No",IF(I365=P365,"Pass","Fail"),IF(I365+P365=0,"Pass","Fail"))</f>
        <v>Pass</v>
      </c>
      <c r="S365" s="529" t="str">
        <f t="shared" ref="S365" si="279">IF($T365="No",IF(J365=Q365,"Pass","Fail"),IF(J365+Q365=0,"Pass","Fail"))</f>
        <v>Pass</v>
      </c>
      <c r="T365" s="517" t="s">
        <v>16</v>
      </c>
      <c r="U365" s="517">
        <f t="shared" ref="U365" si="280">IF(R365="Pass",0,1)</f>
        <v>0</v>
      </c>
      <c r="V365" s="529">
        <f t="shared" ref="V365" si="281">IF(S365="Pass",0,1)</f>
        <v>0</v>
      </c>
    </row>
    <row r="366" spans="4:22" s="517" customFormat="1" ht="13" thickTop="1" x14ac:dyDescent="0.25">
      <c r="D366" s="530"/>
      <c r="G366" s="519"/>
      <c r="H366" s="519"/>
      <c r="I366" s="520"/>
      <c r="J366" s="520"/>
      <c r="N366" s="519"/>
      <c r="O366" s="519"/>
      <c r="P366" s="520"/>
      <c r="Q366" s="520"/>
      <c r="S366" s="529"/>
      <c r="V366" s="529"/>
    </row>
    <row r="367" spans="4:22" s="517" customFormat="1" ht="14.5" x14ac:dyDescent="0.35">
      <c r="D367" s="527" t="s">
        <v>108</v>
      </c>
      <c r="E367" s="517" t="str">
        <f>'Balance Sheet'!$C$14</f>
        <v>Claims outstanding</v>
      </c>
      <c r="F367" s="517" t="str">
        <f>'Balance Sheet'!$E$37</f>
        <v>2024 UY</v>
      </c>
      <c r="G367" s="519">
        <f>INDEX('Balance Sheet'!$B$6:$L$30,MATCH('Indirect validations'!E367,'Balance Sheet'!$C$6:$C$30,0),1)</f>
        <v>5</v>
      </c>
      <c r="H367" s="519" t="str">
        <f>HLOOKUP(F367,'Balance Sheet'!$B$7:$L$8,2,FALSE)</f>
        <v>A</v>
      </c>
      <c r="I367" s="520">
        <f>INDEX('Balance Sheet'!$B$6:$L$30,MATCH('Indirect validations'!G367,'Balance Sheet'!$B$6:$B$30,0),MATCH('Indirect validations'!H367,'Balance Sheet'!$B$8:$L$8,0))</f>
        <v>0</v>
      </c>
      <c r="J367" s="520">
        <f>INDEX('Balance Sheet'!$B$68:$L$92,MATCH('Indirect validations'!G367,'Balance Sheet'!$B$68:$B$92,0),MATCH('Indirect validations'!H367,'Balance Sheet'!$B$70:$L$70,0))</f>
        <v>0</v>
      </c>
      <c r="N367" s="519"/>
      <c r="O367" s="519"/>
      <c r="P367" s="520"/>
      <c r="Q367" s="520"/>
      <c r="S367" s="529"/>
      <c r="V367" s="529"/>
    </row>
    <row r="368" spans="4:22" s="517" customFormat="1" ht="14.5" x14ac:dyDescent="0.35">
      <c r="D368" s="527" t="s">
        <v>108</v>
      </c>
      <c r="E368" s="517" t="str">
        <f>'Balance Sheet'!$C$15</f>
        <v>Long term business provisions</v>
      </c>
      <c r="F368" s="517" t="str">
        <f>'Balance Sheet'!$E$37</f>
        <v>2024 UY</v>
      </c>
      <c r="G368" s="519">
        <f>INDEX('Balance Sheet'!$B$6:$L$30,MATCH('Indirect validations'!E368,'Balance Sheet'!$C$6:$C$30,0),1)</f>
        <v>6</v>
      </c>
      <c r="H368" s="519" t="str">
        <f>HLOOKUP(F368,'Balance Sheet'!$B$7:$L$8,2,FALSE)</f>
        <v>A</v>
      </c>
      <c r="I368" s="520">
        <f>INDEX('Balance Sheet'!$B$6:$L$30,MATCH('Indirect validations'!G368,'Balance Sheet'!$B$6:$B$30,0),MATCH('Indirect validations'!H368,'Balance Sheet'!$B$8:$L$8,0))</f>
        <v>0</v>
      </c>
      <c r="J368" s="520">
        <f>INDEX('Balance Sheet'!$B$68:$L$92,MATCH('Indirect validations'!G368,'Balance Sheet'!$B$68:$B$92,0),MATCH('Indirect validations'!H368,'Balance Sheet'!$B$70:$L$70,0))</f>
        <v>0</v>
      </c>
      <c r="N368" s="519"/>
      <c r="O368" s="519"/>
      <c r="P368" s="520"/>
      <c r="Q368" s="520"/>
      <c r="S368" s="529"/>
      <c r="V368" s="529"/>
    </row>
    <row r="369" spans="4:23" s="517" customFormat="1" ht="15" thickBot="1" x14ac:dyDescent="0.4">
      <c r="D369" s="530"/>
      <c r="G369" s="519"/>
      <c r="H369" s="519"/>
      <c r="I369" s="539">
        <f>SUM(I367:I368)</f>
        <v>0</v>
      </c>
      <c r="J369" s="539">
        <f>SUM(J367:J368)</f>
        <v>0</v>
      </c>
      <c r="K369" s="528" t="s">
        <v>117</v>
      </c>
      <c r="L369" s="517" t="str">
        <f>'Discounted claims values'!$C$8</f>
        <v>Reinsurers share of total claims</v>
      </c>
      <c r="M369" s="517" t="str">
        <f>'Discounted claims values'!$G$5</f>
        <v>After discounting</v>
      </c>
      <c r="N369" s="519">
        <f>INDEX('Discounted claims values'!$B$4:$C$9,MATCH('Indirect validations'!L369,'Discounted claims values'!$C$4:$C$9,0),1)</f>
        <v>2</v>
      </c>
      <c r="O369" s="519" t="str">
        <f>HLOOKUP(M369,'Discounted claims values'!$B$5:$G$6,2,FALSE)</f>
        <v>C</v>
      </c>
      <c r="P369" s="520">
        <f>INDEX('Discounted claims values'!$B$4:$G$9,MATCH('Indirect validations'!N369,'Discounted claims values'!$B$4:$B$9,0),MATCH('Indirect validations'!O369,'Discounted claims values'!$B$6:$G$6,0))</f>
        <v>0</v>
      </c>
      <c r="Q369" s="520">
        <f>INDEX('Discounted claims values'!$I$4:$N$9,MATCH('Indirect validations'!N369,'Discounted claims values'!$I$4:$I$9,0),MATCH('Indirect validations'!O369,'Discounted claims values'!$I$6:$N$6,0))</f>
        <v>0</v>
      </c>
      <c r="R369" s="517" t="str">
        <f t="shared" ref="R369" si="282">IF($T369="No",IF(I369=P369,"Pass","Fail"),IF(I369+P369=0,"Pass","Fail"))</f>
        <v>Pass</v>
      </c>
      <c r="S369" s="529" t="str">
        <f>IF($T369="No",IF(J369=Q369,"Pass","Fail"),IF(J369+Q369=0,"Pass","Fail"))</f>
        <v>Pass</v>
      </c>
      <c r="T369" s="517" t="s">
        <v>104</v>
      </c>
      <c r="U369" s="517">
        <f t="shared" ref="U369" si="283">IF(R369="Pass",0,1)</f>
        <v>0</v>
      </c>
      <c r="V369" s="529">
        <f t="shared" ref="V369" si="284">IF(S369="Pass",0,1)</f>
        <v>0</v>
      </c>
      <c r="W369" s="588"/>
    </row>
    <row r="370" spans="4:23" s="517" customFormat="1" ht="13" thickTop="1" x14ac:dyDescent="0.25">
      <c r="D370" s="530"/>
      <c r="G370" s="519"/>
      <c r="H370" s="519"/>
      <c r="I370" s="520"/>
      <c r="J370" s="520"/>
      <c r="N370" s="519"/>
      <c r="O370" s="519"/>
      <c r="P370" s="520"/>
      <c r="Q370" s="520"/>
      <c r="S370" s="529"/>
      <c r="V370" s="529"/>
    </row>
    <row r="371" spans="4:23" s="517" customFormat="1" ht="14.5" x14ac:dyDescent="0.35">
      <c r="D371" s="527" t="s">
        <v>108</v>
      </c>
      <c r="E371" s="517" t="str">
        <f>'Balance Sheet'!$C$14</f>
        <v>Claims outstanding</v>
      </c>
      <c r="F371" s="517" t="str">
        <f>'Balance Sheet'!$F$37</f>
        <v>2023 UY</v>
      </c>
      <c r="G371" s="519">
        <f>INDEX('Balance Sheet'!$B$6:$L$30,MATCH('Indirect validations'!E371,'Balance Sheet'!$C$6:$C$30,0),1)</f>
        <v>5</v>
      </c>
      <c r="H371" s="519" t="str">
        <f>HLOOKUP(F371,'Balance Sheet'!$B$7:$L$8,2,FALSE)</f>
        <v>B</v>
      </c>
      <c r="I371" s="520">
        <f>INDEX('Balance Sheet'!$B$6:$L$30,MATCH('Indirect validations'!G371,'Balance Sheet'!$B$6:$B$30,0),MATCH('Indirect validations'!H371,'Balance Sheet'!$B$8:$L$8,0))</f>
        <v>0</v>
      </c>
      <c r="J371" s="520">
        <f>INDEX('Balance Sheet'!$B$68:$L$92,MATCH('Indirect validations'!G371,'Balance Sheet'!$B$68:$B$92,0),MATCH('Indirect validations'!H371,'Balance Sheet'!$B$70:$L$70,0))</f>
        <v>0</v>
      </c>
      <c r="N371" s="519"/>
      <c r="O371" s="519"/>
      <c r="P371" s="520"/>
      <c r="Q371" s="520"/>
      <c r="S371" s="529"/>
      <c r="V371" s="529"/>
    </row>
    <row r="372" spans="4:23" s="517" customFormat="1" ht="14.5" x14ac:dyDescent="0.35">
      <c r="D372" s="527" t="s">
        <v>108</v>
      </c>
      <c r="E372" s="517" t="str">
        <f>'Balance Sheet'!$C$15</f>
        <v>Long term business provisions</v>
      </c>
      <c r="F372" s="517" t="str">
        <f>'Balance Sheet'!$F$37</f>
        <v>2023 UY</v>
      </c>
      <c r="G372" s="519">
        <f>INDEX('Balance Sheet'!$B$6:$L$30,MATCH('Indirect validations'!E372,'Balance Sheet'!$C$6:$C$30,0),1)</f>
        <v>6</v>
      </c>
      <c r="H372" s="519" t="str">
        <f>HLOOKUP(F372,'Balance Sheet'!$B$7:$L$8,2,FALSE)</f>
        <v>B</v>
      </c>
      <c r="I372" s="520">
        <f>INDEX('Balance Sheet'!$B$6:$L$30,MATCH('Indirect validations'!G372,'Balance Sheet'!$B$6:$B$30,0),MATCH('Indirect validations'!H372,'Balance Sheet'!$B$8:$L$8,0))</f>
        <v>0</v>
      </c>
      <c r="J372" s="520">
        <f>INDEX('Balance Sheet'!$B$68:$L$92,MATCH('Indirect validations'!G372,'Balance Sheet'!$B$68:$B$92,0),MATCH('Indirect validations'!H372,'Balance Sheet'!$B$70:$L$70,0))</f>
        <v>0</v>
      </c>
      <c r="N372" s="519"/>
      <c r="O372" s="519"/>
      <c r="P372" s="520"/>
      <c r="Q372" s="520"/>
      <c r="S372" s="529"/>
      <c r="V372" s="529"/>
    </row>
    <row r="373" spans="4:23" s="517" customFormat="1" ht="15" thickBot="1" x14ac:dyDescent="0.4">
      <c r="D373" s="530"/>
      <c r="G373" s="519"/>
      <c r="H373" s="519"/>
      <c r="I373" s="539">
        <f>SUM(I371:I372)</f>
        <v>0</v>
      </c>
      <c r="J373" s="539">
        <f>SUM(J371:J372)</f>
        <v>0</v>
      </c>
      <c r="K373" s="528" t="s">
        <v>117</v>
      </c>
      <c r="L373" s="517" t="str">
        <f>'Discounted claims values'!$C$15</f>
        <v>Reinsurers share of total claims</v>
      </c>
      <c r="M373" s="517" t="str">
        <f>'Discounted claims values'!$G$5</f>
        <v>After discounting</v>
      </c>
      <c r="N373" s="519">
        <f>INDEX('Discounted claims values'!$B$11:$C$16,MATCH('Indirect validations'!L373,'Discounted claims values'!$C$11:$C$16,0),1)</f>
        <v>2</v>
      </c>
      <c r="O373" s="519" t="str">
        <f>HLOOKUP(M373,'Discounted claims values'!$B$12:$G$13,2,FALSE)</f>
        <v>F</v>
      </c>
      <c r="P373" s="520">
        <f>INDEX('Discounted claims values'!$B$11:$G$16,MATCH('Indirect validations'!N373,'Discounted claims values'!$B$11:$B$16,0),MATCH('Indirect validations'!O373,'Discounted claims values'!$B$13:$G$13,0))</f>
        <v>0</v>
      </c>
      <c r="Q373" s="520">
        <f>INDEX('Discounted claims values'!$I$11:$N$16,MATCH('Indirect validations'!N373,'Discounted claims values'!$I$11:$I$16,0),MATCH('Indirect validations'!O373,'Discounted claims values'!$I$13:$N$13,0))</f>
        <v>0</v>
      </c>
      <c r="R373" s="517" t="str">
        <f t="shared" ref="R373" si="285">IF($T373="No",IF(I373=P373,"Pass","Fail"),IF(I373+P373=0,"Pass","Fail"))</f>
        <v>Pass</v>
      </c>
      <c r="S373" s="529" t="str">
        <f t="shared" ref="S373" si="286">IF($T373="No",IF(J373=Q373,"Pass","Fail"),IF(J373+Q373=0,"Pass","Fail"))</f>
        <v>Pass</v>
      </c>
      <c r="T373" s="517" t="s">
        <v>104</v>
      </c>
      <c r="U373" s="517">
        <f t="shared" ref="U373" si="287">IF(R373="Pass",0,1)</f>
        <v>0</v>
      </c>
      <c r="V373" s="529">
        <f t="shared" ref="V373" si="288">IF(S373="Pass",0,1)</f>
        <v>0</v>
      </c>
    </row>
    <row r="374" spans="4:23" s="517" customFormat="1" ht="13" thickTop="1" x14ac:dyDescent="0.25">
      <c r="D374" s="530"/>
      <c r="G374" s="519"/>
      <c r="H374" s="519"/>
      <c r="I374" s="520"/>
      <c r="J374" s="520"/>
      <c r="N374" s="519"/>
      <c r="O374" s="519"/>
      <c r="P374" s="520"/>
      <c r="Q374" s="520"/>
      <c r="S374" s="529"/>
      <c r="V374" s="529"/>
    </row>
    <row r="375" spans="4:23" s="517" customFormat="1" ht="14.5" x14ac:dyDescent="0.35">
      <c r="D375" s="527" t="s">
        <v>108</v>
      </c>
      <c r="E375" s="517" t="str">
        <f>'Balance Sheet'!$C$14</f>
        <v>Claims outstanding</v>
      </c>
      <c r="F375" s="517" t="str">
        <f>'Balance Sheet'!$G$37</f>
        <v>2022 UY</v>
      </c>
      <c r="G375" s="519">
        <f>INDEX('Balance Sheet'!$B$6:$L$30,MATCH('Indirect validations'!E375,'Balance Sheet'!$C$6:$C$30,0),1)</f>
        <v>5</v>
      </c>
      <c r="H375" s="519" t="str">
        <f>HLOOKUP(F375,'Balance Sheet'!$B$7:$L$8,2,FALSE)</f>
        <v>C</v>
      </c>
      <c r="I375" s="520">
        <f>INDEX('Balance Sheet'!$B$6:$L$30,MATCH('Indirect validations'!G375,'Balance Sheet'!$B$6:$B$30,0),MATCH('Indirect validations'!H375,'Balance Sheet'!$B$8:$L$8,0))</f>
        <v>0</v>
      </c>
      <c r="J375" s="520">
        <f>INDEX('Balance Sheet'!$B$68:$L$92,MATCH('Indirect validations'!G375,'Balance Sheet'!$B$68:$B$92,0),MATCH('Indirect validations'!H375,'Balance Sheet'!$B$70:$L$70,0))</f>
        <v>0</v>
      </c>
      <c r="N375" s="519"/>
      <c r="O375" s="519"/>
      <c r="P375" s="520"/>
      <c r="Q375" s="520"/>
      <c r="S375" s="529"/>
      <c r="V375" s="529"/>
    </row>
    <row r="376" spans="4:23" s="517" customFormat="1" ht="14.5" x14ac:dyDescent="0.35">
      <c r="D376" s="527" t="s">
        <v>108</v>
      </c>
      <c r="E376" s="517" t="str">
        <f>'Balance Sheet'!$C$15</f>
        <v>Long term business provisions</v>
      </c>
      <c r="F376" s="517" t="str">
        <f>'Balance Sheet'!$G$37</f>
        <v>2022 UY</v>
      </c>
      <c r="G376" s="519">
        <f>INDEX('Balance Sheet'!$B$6:$L$30,MATCH('Indirect validations'!E376,'Balance Sheet'!$C$6:$C$30,0),1)</f>
        <v>6</v>
      </c>
      <c r="H376" s="519" t="str">
        <f>HLOOKUP(F376,'Balance Sheet'!$B$7:$L$8,2,FALSE)</f>
        <v>C</v>
      </c>
      <c r="I376" s="520">
        <f>INDEX('Balance Sheet'!$B$6:$L$30,MATCH('Indirect validations'!G376,'Balance Sheet'!$B$6:$B$30,0),MATCH('Indirect validations'!H376,'Balance Sheet'!$B$8:$L$8,0))</f>
        <v>0</v>
      </c>
      <c r="J376" s="520">
        <f>INDEX('Balance Sheet'!$B$68:$L$92,MATCH('Indirect validations'!G376,'Balance Sheet'!$B$68:$B$92,0),MATCH('Indirect validations'!H376,'Balance Sheet'!$B$70:$L$70,0))</f>
        <v>0</v>
      </c>
      <c r="N376" s="519"/>
      <c r="O376" s="519"/>
      <c r="P376" s="520"/>
      <c r="Q376" s="520"/>
      <c r="S376" s="529"/>
      <c r="V376" s="529"/>
    </row>
    <row r="377" spans="4:23" s="517" customFormat="1" ht="15" thickBot="1" x14ac:dyDescent="0.4">
      <c r="D377" s="530"/>
      <c r="G377" s="519"/>
      <c r="H377" s="519"/>
      <c r="I377" s="539">
        <f>SUM(I375:I376)</f>
        <v>0</v>
      </c>
      <c r="J377" s="539">
        <f>SUM(J375:J376)</f>
        <v>0</v>
      </c>
      <c r="K377" s="528" t="s">
        <v>117</v>
      </c>
      <c r="L377" s="517" t="str">
        <f>'Discounted claims values'!$C$22</f>
        <v>Reinsurers share of total claims</v>
      </c>
      <c r="M377" s="517" t="str">
        <f>'Discounted claims values'!$G$5</f>
        <v>After discounting</v>
      </c>
      <c r="N377" s="519">
        <f>INDEX('Discounted claims values'!$B$18:$C$23,MATCH('Indirect validations'!L377,'Discounted claims values'!$C$18:$C$23,0),1)</f>
        <v>2</v>
      </c>
      <c r="O377" s="519" t="str">
        <f>HLOOKUP(M377,'Discounted claims values'!$B$19:$G$20,2,FALSE)</f>
        <v>I</v>
      </c>
      <c r="P377" s="520">
        <f>INDEX('Discounted claims values'!$B$18:$G$23,MATCH('Indirect validations'!N377,'Discounted claims values'!$B$18:$B$23,0),MATCH('Indirect validations'!O377,'Discounted claims values'!$B$20:$G$20,0))</f>
        <v>0</v>
      </c>
      <c r="Q377" s="520">
        <f>INDEX('Discounted claims values'!$I$18:$N$23,MATCH('Indirect validations'!N377,'Discounted claims values'!$I$18:$I$23,0),MATCH('Indirect validations'!O377,'Discounted claims values'!$I$20:$N$20,0))</f>
        <v>0</v>
      </c>
      <c r="R377" s="517" t="str">
        <f t="shared" ref="R377" si="289">IF($T377="No",IF(I377=P377,"Pass","Fail"),IF(I377+P377=0,"Pass","Fail"))</f>
        <v>Pass</v>
      </c>
      <c r="S377" s="529" t="str">
        <f t="shared" ref="S377" si="290">IF($T377="No",IF(J377=Q377,"Pass","Fail"),IF(J377+Q377=0,"Pass","Fail"))</f>
        <v>Pass</v>
      </c>
      <c r="T377" s="517" t="s">
        <v>104</v>
      </c>
      <c r="U377" s="517">
        <f t="shared" ref="U377" si="291">IF(R377="Pass",0,1)</f>
        <v>0</v>
      </c>
      <c r="V377" s="529">
        <f t="shared" ref="V377" si="292">IF(S377="Pass",0,1)</f>
        <v>0</v>
      </c>
    </row>
    <row r="378" spans="4:23" s="517" customFormat="1" ht="13" thickTop="1" x14ac:dyDescent="0.25">
      <c r="D378" s="530"/>
      <c r="G378" s="519"/>
      <c r="H378" s="519"/>
      <c r="I378" s="520"/>
      <c r="J378" s="520"/>
      <c r="N378" s="519"/>
      <c r="O378" s="519"/>
      <c r="P378" s="520"/>
      <c r="Q378" s="520"/>
      <c r="S378" s="529"/>
      <c r="V378" s="529"/>
    </row>
    <row r="379" spans="4:23" s="517" customFormat="1" ht="14.5" x14ac:dyDescent="0.35">
      <c r="D379" s="527" t="s">
        <v>108</v>
      </c>
      <c r="E379" s="517" t="str">
        <f>'Balance Sheet'!$C$14</f>
        <v>Claims outstanding</v>
      </c>
      <c r="F379" s="517" t="str">
        <f>'Balance Sheet'!$H$37</f>
        <v>2021 UY</v>
      </c>
      <c r="G379" s="519">
        <f>INDEX('Balance Sheet'!$B$6:$L$30,MATCH('Indirect validations'!E379,'Balance Sheet'!$C$6:$C$30,0),1)</f>
        <v>5</v>
      </c>
      <c r="H379" s="519" t="str">
        <f>HLOOKUP(F379,'Balance Sheet'!$B$7:$L$8,2,FALSE)</f>
        <v>D</v>
      </c>
      <c r="I379" s="520">
        <f>INDEX('Balance Sheet'!$B$6:$L$30,MATCH('Indirect validations'!G379,'Balance Sheet'!$B$6:$B$30,0),MATCH('Indirect validations'!H379,'Balance Sheet'!$B$8:$L$8,0))</f>
        <v>0</v>
      </c>
      <c r="J379" s="520">
        <f>INDEX('Balance Sheet'!$B$68:$L$92,MATCH('Indirect validations'!G379,'Balance Sheet'!$B$68:$B$92,0),MATCH('Indirect validations'!H379,'Balance Sheet'!$B$70:$L$70,0))</f>
        <v>0</v>
      </c>
      <c r="N379" s="519"/>
      <c r="O379" s="519"/>
      <c r="P379" s="520"/>
      <c r="Q379" s="520"/>
      <c r="S379" s="529"/>
      <c r="V379" s="529"/>
    </row>
    <row r="380" spans="4:23" s="517" customFormat="1" ht="14.5" x14ac:dyDescent="0.35">
      <c r="D380" s="527" t="s">
        <v>108</v>
      </c>
      <c r="E380" s="517" t="str">
        <f>'Balance Sheet'!$C$15</f>
        <v>Long term business provisions</v>
      </c>
      <c r="F380" s="517" t="str">
        <f>'Balance Sheet'!$H$37</f>
        <v>2021 UY</v>
      </c>
      <c r="G380" s="519">
        <f>INDEX('Balance Sheet'!$B$6:$L$30,MATCH('Indirect validations'!E380,'Balance Sheet'!$C$6:$C$30,0),1)</f>
        <v>6</v>
      </c>
      <c r="H380" s="519" t="str">
        <f>HLOOKUP(F380,'Balance Sheet'!$B$7:$L$8,2,FALSE)</f>
        <v>D</v>
      </c>
      <c r="I380" s="520">
        <f>INDEX('Balance Sheet'!$B$6:$L$30,MATCH('Indirect validations'!G380,'Balance Sheet'!$B$6:$B$30,0),MATCH('Indirect validations'!H380,'Balance Sheet'!$B$8:$L$8,0))</f>
        <v>0</v>
      </c>
      <c r="J380" s="520">
        <f>INDEX('Balance Sheet'!$B$68:$L$92,MATCH('Indirect validations'!G380,'Balance Sheet'!$B$68:$B$92,0),MATCH('Indirect validations'!H380,'Balance Sheet'!$B$70:$L$70,0))</f>
        <v>0</v>
      </c>
      <c r="N380" s="519"/>
      <c r="O380" s="519"/>
      <c r="P380" s="520"/>
      <c r="Q380" s="520"/>
      <c r="S380" s="529"/>
      <c r="V380" s="529"/>
    </row>
    <row r="381" spans="4:23" s="517" customFormat="1" ht="15" thickBot="1" x14ac:dyDescent="0.4">
      <c r="D381" s="530"/>
      <c r="G381" s="519"/>
      <c r="H381" s="519"/>
      <c r="I381" s="539">
        <f>SUM(I379:I380)</f>
        <v>0</v>
      </c>
      <c r="J381" s="539">
        <f>SUM(J379:J380)</f>
        <v>0</v>
      </c>
      <c r="K381" s="528" t="s">
        <v>117</v>
      </c>
      <c r="L381" s="517" t="str">
        <f>'Discounted claims values'!$C$29</f>
        <v>Reinsurers share of total claims</v>
      </c>
      <c r="M381" s="517" t="str">
        <f>'Discounted claims values'!$G$5</f>
        <v>After discounting</v>
      </c>
      <c r="N381" s="519">
        <f>INDEX('Discounted claims values'!$B$25:$C$30,MATCH('Indirect validations'!L381,'Discounted claims values'!$C$25:$C$30,0),1)</f>
        <v>2</v>
      </c>
      <c r="O381" s="519" t="str">
        <f>HLOOKUP(M381,'Discounted claims values'!$B$26:$G$27,2,FALSE)</f>
        <v>L</v>
      </c>
      <c r="P381" s="520">
        <f>INDEX('Discounted claims values'!$B$25:$G$30,MATCH('Indirect validations'!N381,'Discounted claims values'!$B$25:$B$30,0),MATCH('Indirect validations'!O381,'Discounted claims values'!$B$27:$G$27,0))</f>
        <v>0</v>
      </c>
      <c r="Q381" s="520">
        <f>INDEX('Discounted claims values'!$I$25:$N$30,MATCH('Indirect validations'!N381,'Discounted claims values'!$I$25:$I$30,0),MATCH('Indirect validations'!O381,'Discounted claims values'!$I$27:$N$27,0))</f>
        <v>0</v>
      </c>
      <c r="R381" s="517" t="str">
        <f t="shared" ref="R381" si="293">IF($T381="No",IF(I381=P381,"Pass","Fail"),IF(I381+P381=0,"Pass","Fail"))</f>
        <v>Pass</v>
      </c>
      <c r="S381" s="529" t="str">
        <f t="shared" ref="S381" si="294">IF($T381="No",IF(J381=Q381,"Pass","Fail"),IF(J381+Q381=0,"Pass","Fail"))</f>
        <v>Pass</v>
      </c>
      <c r="T381" s="517" t="s">
        <v>104</v>
      </c>
      <c r="U381" s="517">
        <f t="shared" ref="U381" si="295">IF(R381="Pass",0,1)</f>
        <v>0</v>
      </c>
      <c r="V381" s="529">
        <f t="shared" ref="V381" si="296">IF(S381="Pass",0,1)</f>
        <v>0</v>
      </c>
    </row>
    <row r="382" spans="4:23" s="517" customFormat="1" ht="13" thickTop="1" x14ac:dyDescent="0.25">
      <c r="D382" s="530"/>
      <c r="G382" s="519"/>
      <c r="H382" s="519"/>
      <c r="I382" s="520"/>
      <c r="J382" s="520"/>
      <c r="N382" s="519"/>
      <c r="O382" s="519"/>
      <c r="P382" s="520"/>
      <c r="Q382" s="520"/>
      <c r="S382" s="529"/>
      <c r="V382" s="529"/>
    </row>
    <row r="383" spans="4:23" s="517" customFormat="1" ht="14.5" x14ac:dyDescent="0.35">
      <c r="D383" s="527" t="s">
        <v>108</v>
      </c>
      <c r="E383" s="517" t="str">
        <f>'Balance Sheet'!$C$14</f>
        <v>Claims outstanding</v>
      </c>
      <c r="F383" s="517" t="str">
        <f>'Balance Sheet'!$I$37</f>
        <v>2020 UY</v>
      </c>
      <c r="G383" s="519">
        <f>INDEX('Balance Sheet'!$B$6:$L$30,MATCH('Indirect validations'!E383,'Balance Sheet'!$C$6:$C$30,0),1)</f>
        <v>5</v>
      </c>
      <c r="H383" s="519" t="str">
        <f>HLOOKUP(F383,'Balance Sheet'!$B$7:$L$8,2,FALSE)</f>
        <v>E</v>
      </c>
      <c r="I383" s="520">
        <f>INDEX('Balance Sheet'!$B$6:$L$30,MATCH('Indirect validations'!G383,'Balance Sheet'!$B$6:$B$30,0),MATCH('Indirect validations'!H383,'Balance Sheet'!$B$8:$L$8,0))</f>
        <v>0</v>
      </c>
      <c r="J383" s="520">
        <f>INDEX('Balance Sheet'!$B$68:$L$92,MATCH('Indirect validations'!G383,'Balance Sheet'!$B$68:$B$92,0),MATCH('Indirect validations'!H383,'Balance Sheet'!$B$70:$L$70,0))</f>
        <v>0</v>
      </c>
      <c r="N383" s="519"/>
      <c r="O383" s="519"/>
      <c r="P383" s="520"/>
      <c r="Q383" s="520"/>
      <c r="S383" s="529"/>
      <c r="V383" s="529"/>
    </row>
    <row r="384" spans="4:23" s="517" customFormat="1" ht="14.5" x14ac:dyDescent="0.35">
      <c r="D384" s="527" t="s">
        <v>108</v>
      </c>
      <c r="E384" s="517" t="str">
        <f>'Balance Sheet'!$C$15</f>
        <v>Long term business provisions</v>
      </c>
      <c r="F384" s="517" t="str">
        <f>'Balance Sheet'!$I$37</f>
        <v>2020 UY</v>
      </c>
      <c r="G384" s="519">
        <f>INDEX('Balance Sheet'!$B$6:$L$30,MATCH('Indirect validations'!E384,'Balance Sheet'!$C$6:$C$30,0),1)</f>
        <v>6</v>
      </c>
      <c r="H384" s="519" t="str">
        <f>HLOOKUP(F384,'Balance Sheet'!$B$7:$L$8,2,FALSE)</f>
        <v>E</v>
      </c>
      <c r="I384" s="520">
        <f>INDEX('Balance Sheet'!$B$6:$L$30,MATCH('Indirect validations'!G384,'Balance Sheet'!$B$6:$B$30,0),MATCH('Indirect validations'!H384,'Balance Sheet'!$B$8:$L$8,0))</f>
        <v>0</v>
      </c>
      <c r="J384" s="520">
        <f>INDEX('Balance Sheet'!$B$68:$L$92,MATCH('Indirect validations'!G384,'Balance Sheet'!$B$68:$B$92,0),MATCH('Indirect validations'!H384,'Balance Sheet'!$B$70:$L$70,0))</f>
        <v>0</v>
      </c>
      <c r="N384" s="519"/>
      <c r="O384" s="519"/>
      <c r="P384" s="520"/>
      <c r="Q384" s="520"/>
      <c r="S384" s="529"/>
      <c r="V384" s="529"/>
    </row>
    <row r="385" spans="4:22" s="517" customFormat="1" ht="15" thickBot="1" x14ac:dyDescent="0.4">
      <c r="D385" s="530"/>
      <c r="G385" s="519"/>
      <c r="H385" s="519"/>
      <c r="I385" s="539">
        <f>SUM(I383:I384)</f>
        <v>0</v>
      </c>
      <c r="J385" s="539">
        <f>SUM(J383:J384)</f>
        <v>0</v>
      </c>
      <c r="K385" s="528" t="s">
        <v>117</v>
      </c>
      <c r="L385" s="517" t="str">
        <f>'Discounted claims values'!$C$36</f>
        <v>Reinsurers share of total claims</v>
      </c>
      <c r="M385" s="517" t="str">
        <f>'Discounted claims values'!$G$5</f>
        <v>After discounting</v>
      </c>
      <c r="N385" s="519">
        <f>INDEX('Discounted claims values'!$B$32:$C$37,MATCH('Indirect validations'!L385,'Discounted claims values'!$C$32:$C$37,0),1)</f>
        <v>2</v>
      </c>
      <c r="O385" s="519" t="str">
        <f>HLOOKUP(M385,'Discounted claims values'!$B$33:$G$34,2,FALSE)</f>
        <v>O</v>
      </c>
      <c r="P385" s="520">
        <f>INDEX('Discounted claims values'!$B$32:$G$37,MATCH('Indirect validations'!N385,'Discounted claims values'!$B$32:$B$37,0),MATCH('Indirect validations'!O385,'Discounted claims values'!$B$34:$G$34,0))</f>
        <v>0</v>
      </c>
      <c r="Q385" s="520">
        <f>INDEX('Discounted claims values'!$I$32:$N$37,MATCH('Indirect validations'!N385,'Discounted claims values'!$I$32:$I$37,0),MATCH('Indirect validations'!O385,'Discounted claims values'!$I$34:$N$34,0))</f>
        <v>0</v>
      </c>
      <c r="R385" s="517" t="str">
        <f t="shared" ref="R385" si="297">IF($T385="No",IF(I385=P385,"Pass","Fail"),IF(I385+P385=0,"Pass","Fail"))</f>
        <v>Pass</v>
      </c>
      <c r="S385" s="529" t="str">
        <f t="shared" ref="S385" si="298">IF($T385="No",IF(J385=Q385,"Pass","Fail"),IF(J385+Q385=0,"Pass","Fail"))</f>
        <v>Pass</v>
      </c>
      <c r="T385" s="517" t="s">
        <v>104</v>
      </c>
      <c r="U385" s="517">
        <f t="shared" ref="U385" si="299">IF(R385="Pass",0,1)</f>
        <v>0</v>
      </c>
      <c r="V385" s="529">
        <f t="shared" ref="V385" si="300">IF(S385="Pass",0,1)</f>
        <v>0</v>
      </c>
    </row>
    <row r="386" spans="4:22" s="517" customFormat="1" ht="13" thickTop="1" x14ac:dyDescent="0.25">
      <c r="D386" s="530"/>
      <c r="G386" s="519"/>
      <c r="H386" s="519"/>
      <c r="I386" s="520"/>
      <c r="J386" s="520"/>
      <c r="N386" s="519"/>
      <c r="O386" s="519"/>
      <c r="P386" s="520"/>
      <c r="Q386" s="520"/>
      <c r="S386" s="529"/>
      <c r="V386" s="529"/>
    </row>
    <row r="387" spans="4:22" s="517" customFormat="1" ht="14.5" x14ac:dyDescent="0.35">
      <c r="D387" s="527" t="s">
        <v>108</v>
      </c>
      <c r="E387" s="517" t="str">
        <f>'Balance Sheet'!$C$14</f>
        <v>Claims outstanding</v>
      </c>
      <c r="F387" s="517" t="str">
        <f>'Balance Sheet'!$J$37</f>
        <v>2019 UY</v>
      </c>
      <c r="G387" s="519">
        <f>INDEX('Balance Sheet'!$B$6:$L$30,MATCH('Indirect validations'!E387,'Balance Sheet'!$C$6:$C$30,0),1)</f>
        <v>5</v>
      </c>
      <c r="H387" s="519" t="str">
        <f>HLOOKUP(F387,'Balance Sheet'!$B$7:$L$8,2,FALSE)</f>
        <v>F</v>
      </c>
      <c r="I387" s="520">
        <f>INDEX('Balance Sheet'!$B$6:$L$30,MATCH('Indirect validations'!G387,'Balance Sheet'!$B$6:$B$30,0),MATCH('Indirect validations'!H387,'Balance Sheet'!$B$8:$L$8,0))</f>
        <v>0</v>
      </c>
      <c r="J387" s="520">
        <f>INDEX('Balance Sheet'!$B$68:$L$92,MATCH('Indirect validations'!G387,'Balance Sheet'!$B$68:$B$92,0),MATCH('Indirect validations'!H387,'Balance Sheet'!$B$70:$L$70,0))</f>
        <v>0</v>
      </c>
      <c r="N387" s="519"/>
      <c r="O387" s="519"/>
      <c r="P387" s="520"/>
      <c r="Q387" s="520"/>
      <c r="S387" s="529"/>
      <c r="V387" s="529"/>
    </row>
    <row r="388" spans="4:22" s="517" customFormat="1" ht="14.5" x14ac:dyDescent="0.35">
      <c r="D388" s="527" t="s">
        <v>108</v>
      </c>
      <c r="E388" s="517" t="str">
        <f>'Balance Sheet'!$C$15</f>
        <v>Long term business provisions</v>
      </c>
      <c r="F388" s="517" t="str">
        <f>'Balance Sheet'!$J$37</f>
        <v>2019 UY</v>
      </c>
      <c r="G388" s="519">
        <f>INDEX('Balance Sheet'!$B$6:$L$30,MATCH('Indirect validations'!E388,'Balance Sheet'!$C$6:$C$30,0),1)</f>
        <v>6</v>
      </c>
      <c r="H388" s="519" t="str">
        <f>HLOOKUP(F388,'Balance Sheet'!$B$7:$L$8,2,FALSE)</f>
        <v>F</v>
      </c>
      <c r="I388" s="520">
        <f>INDEX('Balance Sheet'!$B$6:$L$30,MATCH('Indirect validations'!G388,'Balance Sheet'!$B$6:$B$30,0),MATCH('Indirect validations'!H388,'Balance Sheet'!$B$8:$L$8,0))</f>
        <v>0</v>
      </c>
      <c r="J388" s="520">
        <f>INDEX('Balance Sheet'!$B$68:$L$92,MATCH('Indirect validations'!G388,'Balance Sheet'!$B$68:$B$92,0),MATCH('Indirect validations'!H388,'Balance Sheet'!$B$70:$L$70,0))</f>
        <v>0</v>
      </c>
      <c r="N388" s="519"/>
      <c r="O388" s="519"/>
      <c r="P388" s="520"/>
      <c r="Q388" s="520"/>
      <c r="S388" s="529"/>
      <c r="V388" s="529"/>
    </row>
    <row r="389" spans="4:22" s="517" customFormat="1" ht="15" thickBot="1" x14ac:dyDescent="0.4">
      <c r="D389" s="530"/>
      <c r="G389" s="519"/>
      <c r="H389" s="519"/>
      <c r="I389" s="539">
        <f>SUM(I387:I388)</f>
        <v>0</v>
      </c>
      <c r="J389" s="539">
        <f>SUM(J387:J388)</f>
        <v>0</v>
      </c>
      <c r="K389" s="528" t="s">
        <v>117</v>
      </c>
      <c r="L389" s="517" t="str">
        <f>'Discounted claims values'!$C$43</f>
        <v>Reinsurers share of total claims</v>
      </c>
      <c r="M389" s="517" t="str">
        <f>'Discounted claims values'!$G$5</f>
        <v>After discounting</v>
      </c>
      <c r="N389" s="519">
        <f>INDEX('Discounted claims values'!$B$39:$C$44,MATCH('Indirect validations'!L389,'Discounted claims values'!$C$39:$C$44,0),1)</f>
        <v>2</v>
      </c>
      <c r="O389" s="519" t="str">
        <f>HLOOKUP(M389,'Discounted claims values'!$B$40:$G$41,2,FALSE)</f>
        <v>R</v>
      </c>
      <c r="P389" s="520">
        <f>INDEX('Discounted claims values'!$B$39:$G$44,MATCH('Indirect validations'!N389,'Discounted claims values'!$B$39:$B$44,0),MATCH('Indirect validations'!O389,'Discounted claims values'!$B$41:$G$41,0))</f>
        <v>0</v>
      </c>
      <c r="Q389" s="520">
        <f>INDEX('Discounted claims values'!$I$39:$N$44,MATCH('Indirect validations'!N389,'Discounted claims values'!$I$39:$I$44,0),MATCH('Indirect validations'!O389,'Discounted claims values'!$I$41:$N$41,0))</f>
        <v>0</v>
      </c>
      <c r="R389" s="517" t="str">
        <f t="shared" ref="R389" si="301">IF($T389="No",IF(I389=P389,"Pass","Fail"),IF(I389+P389=0,"Pass","Fail"))</f>
        <v>Pass</v>
      </c>
      <c r="S389" s="529" t="str">
        <f t="shared" ref="S389" si="302">IF($T389="No",IF(J389=Q389,"Pass","Fail"),IF(J389+Q389=0,"Pass","Fail"))</f>
        <v>Pass</v>
      </c>
      <c r="T389" s="517" t="s">
        <v>104</v>
      </c>
      <c r="U389" s="517">
        <f t="shared" ref="U389" si="303">IF(R389="Pass",0,1)</f>
        <v>0</v>
      </c>
      <c r="V389" s="529">
        <f t="shared" ref="V389" si="304">IF(S389="Pass",0,1)</f>
        <v>0</v>
      </c>
    </row>
    <row r="390" spans="4:22" s="517" customFormat="1" ht="13" thickTop="1" x14ac:dyDescent="0.25">
      <c r="D390" s="530"/>
      <c r="G390" s="519"/>
      <c r="H390" s="519"/>
      <c r="I390" s="520"/>
      <c r="J390" s="520"/>
      <c r="N390" s="519"/>
      <c r="O390" s="519"/>
      <c r="P390" s="520"/>
      <c r="Q390" s="520"/>
      <c r="S390" s="529"/>
      <c r="V390" s="529"/>
    </row>
    <row r="391" spans="4:22" s="517" customFormat="1" ht="14.5" x14ac:dyDescent="0.35">
      <c r="D391" s="527" t="s">
        <v>108</v>
      </c>
      <c r="E391" s="517" t="str">
        <f>'Balance Sheet'!$C$14</f>
        <v>Claims outstanding</v>
      </c>
      <c r="F391" s="517" t="str">
        <f>'Balance Sheet'!$K$37</f>
        <v>2018 UY</v>
      </c>
      <c r="G391" s="519">
        <f>INDEX('Balance Sheet'!$B$6:$L$30,MATCH('Indirect validations'!E391,'Balance Sheet'!$C$6:$C$30,0),1)</f>
        <v>5</v>
      </c>
      <c r="H391" s="519" t="str">
        <f>HLOOKUP(F391,'Balance Sheet'!$B$7:$L$8,2,FALSE)</f>
        <v>G</v>
      </c>
      <c r="I391" s="520">
        <f>INDEX('Balance Sheet'!$B$6:$L$30,MATCH('Indirect validations'!G391,'Balance Sheet'!$B$6:$B$30,0),MATCH('Indirect validations'!H391,'Balance Sheet'!$B$8:$L$8,0))</f>
        <v>0</v>
      </c>
      <c r="J391" s="520">
        <f>INDEX('Balance Sheet'!$B$68:$L$92,MATCH('Indirect validations'!G391,'Balance Sheet'!$B$68:$B$92,0),MATCH('Indirect validations'!H391,'Balance Sheet'!$B$70:$L$70,0))</f>
        <v>0</v>
      </c>
      <c r="N391" s="519"/>
      <c r="O391" s="519"/>
      <c r="P391" s="520"/>
      <c r="Q391" s="520"/>
      <c r="S391" s="529"/>
      <c r="V391" s="529"/>
    </row>
    <row r="392" spans="4:22" s="517" customFormat="1" ht="14.5" x14ac:dyDescent="0.35">
      <c r="D392" s="527" t="s">
        <v>108</v>
      </c>
      <c r="E392" s="517" t="str">
        <f>'Balance Sheet'!$C$15</f>
        <v>Long term business provisions</v>
      </c>
      <c r="F392" s="517" t="str">
        <f>'Balance Sheet'!$K$37</f>
        <v>2018 UY</v>
      </c>
      <c r="G392" s="519">
        <f>INDEX('Balance Sheet'!$B$6:$L$30,MATCH('Indirect validations'!E392,'Balance Sheet'!$C$6:$C$30,0),1)</f>
        <v>6</v>
      </c>
      <c r="H392" s="519" t="str">
        <f>HLOOKUP(F392,'Balance Sheet'!$B$7:$L$8,2,FALSE)</f>
        <v>G</v>
      </c>
      <c r="I392" s="520">
        <f>INDEX('Balance Sheet'!$B$6:$L$30,MATCH('Indirect validations'!G392,'Balance Sheet'!$B$6:$B$30,0),MATCH('Indirect validations'!H392,'Balance Sheet'!$B$8:$L$8,0))</f>
        <v>0</v>
      </c>
      <c r="J392" s="520">
        <f>INDEX('Balance Sheet'!$B$68:$L$92,MATCH('Indirect validations'!G392,'Balance Sheet'!$B$68:$B$92,0),MATCH('Indirect validations'!H392,'Balance Sheet'!$B$70:$L$70,0))</f>
        <v>0</v>
      </c>
      <c r="N392" s="519"/>
      <c r="O392" s="519"/>
      <c r="P392" s="520"/>
      <c r="Q392" s="520"/>
      <c r="S392" s="529"/>
      <c r="V392" s="529"/>
    </row>
    <row r="393" spans="4:22" s="517" customFormat="1" ht="15" thickBot="1" x14ac:dyDescent="0.4">
      <c r="D393" s="530"/>
      <c r="G393" s="519"/>
      <c r="H393" s="519"/>
      <c r="I393" s="539">
        <f>SUM(I391:I392)</f>
        <v>0</v>
      </c>
      <c r="J393" s="539">
        <f>SUM(J391:J392)</f>
        <v>0</v>
      </c>
      <c r="K393" s="528" t="s">
        <v>117</v>
      </c>
      <c r="L393" s="517" t="str">
        <f>'Discounted claims values'!$C$50</f>
        <v>Reinsurers share of total claims</v>
      </c>
      <c r="M393" s="517" t="str">
        <f>'Discounted claims values'!$G$5</f>
        <v>After discounting</v>
      </c>
      <c r="N393" s="519">
        <f>INDEX('Discounted claims values'!$B$46:$C$51,MATCH('Indirect validations'!L393,'Discounted claims values'!$C$46:$C$51,0),1)</f>
        <v>2</v>
      </c>
      <c r="O393" s="519" t="str">
        <f>HLOOKUP(M393,'Discounted claims values'!$B$47:$G$48,2,FALSE)</f>
        <v>U</v>
      </c>
      <c r="P393" s="520">
        <f>INDEX('Discounted claims values'!$B$46:$G$51,MATCH('Indirect validations'!N393,'Discounted claims values'!$B$46:$B$51,0),MATCH('Indirect validations'!O393,'Discounted claims values'!$B$48:$G$48,0))</f>
        <v>0</v>
      </c>
      <c r="Q393" s="520">
        <f>INDEX('Discounted claims values'!$I$46:$N$51,MATCH('Indirect validations'!N393,'Discounted claims values'!$I$46:$I$51,0),MATCH('Indirect validations'!O393,'Discounted claims values'!$I$48:$N$48,0))</f>
        <v>0</v>
      </c>
      <c r="R393" s="517" t="str">
        <f t="shared" ref="R393" si="305">IF($T393="No",IF(I393=P393,"Pass","Fail"),IF(I393+P393=0,"Pass","Fail"))</f>
        <v>Pass</v>
      </c>
      <c r="S393" s="529" t="str">
        <f t="shared" ref="S393" si="306">IF($T393="No",IF(J393=Q393,"Pass","Fail"),IF(J393+Q393=0,"Pass","Fail"))</f>
        <v>Pass</v>
      </c>
      <c r="T393" s="517" t="s">
        <v>104</v>
      </c>
      <c r="U393" s="517">
        <f t="shared" ref="U393" si="307">IF(R393="Pass",0,1)</f>
        <v>0</v>
      </c>
      <c r="V393" s="529">
        <f t="shared" ref="V393" si="308">IF(S393="Pass",0,1)</f>
        <v>0</v>
      </c>
    </row>
    <row r="394" spans="4:22" s="517" customFormat="1" ht="13" thickTop="1" x14ac:dyDescent="0.25">
      <c r="D394" s="530"/>
      <c r="G394" s="519"/>
      <c r="H394" s="519"/>
      <c r="I394" s="520"/>
      <c r="J394" s="520"/>
      <c r="N394" s="519"/>
      <c r="O394" s="519"/>
      <c r="P394" s="520"/>
      <c r="Q394" s="520"/>
      <c r="S394" s="529"/>
      <c r="V394" s="529"/>
    </row>
    <row r="395" spans="4:22" s="517" customFormat="1" ht="14.5" x14ac:dyDescent="0.35">
      <c r="D395" s="527" t="s">
        <v>108</v>
      </c>
      <c r="E395" s="517" t="str">
        <f>'Balance Sheet'!$C$14</f>
        <v>Claims outstanding</v>
      </c>
      <c r="F395" s="517" t="str">
        <f>'Balance Sheet'!$L$37</f>
        <v>Total</v>
      </c>
      <c r="G395" s="519">
        <f>INDEX('Balance Sheet'!$B$6:$L$30,MATCH('Indirect validations'!E395,'Balance Sheet'!$C$6:$C$30,0),1)</f>
        <v>5</v>
      </c>
      <c r="H395" s="519" t="str">
        <f>HLOOKUP(F395,'Balance Sheet'!$B$7:$L$8,2,FALSE)</f>
        <v>H</v>
      </c>
      <c r="I395" s="520">
        <f>INDEX('Balance Sheet'!$B$6:$L$30,MATCH('Indirect validations'!G395,'Balance Sheet'!$B$6:$B$30,0),MATCH('Indirect validations'!H395,'Balance Sheet'!$B$8:$L$8,0))</f>
        <v>0</v>
      </c>
      <c r="J395" s="520">
        <f>INDEX('Balance Sheet'!$B$68:$L$92,MATCH('Indirect validations'!G395,'Balance Sheet'!$B$68:$B$92,0),MATCH('Indirect validations'!H395,'Balance Sheet'!$B$70:$L$70,0))</f>
        <v>0</v>
      </c>
      <c r="N395" s="519"/>
      <c r="O395" s="519"/>
      <c r="P395" s="520"/>
      <c r="Q395" s="520"/>
      <c r="S395" s="529"/>
      <c r="V395" s="529"/>
    </row>
    <row r="396" spans="4:22" s="517" customFormat="1" ht="14.5" x14ac:dyDescent="0.35">
      <c r="D396" s="527" t="s">
        <v>108</v>
      </c>
      <c r="E396" s="517" t="str">
        <f>'Balance Sheet'!$C$15</f>
        <v>Long term business provisions</v>
      </c>
      <c r="F396" s="517" t="str">
        <f>'Balance Sheet'!$L$37</f>
        <v>Total</v>
      </c>
      <c r="G396" s="519">
        <f>INDEX('Balance Sheet'!$B$6:$L$30,MATCH('Indirect validations'!E396,'Balance Sheet'!$C$6:$C$30,0),1)</f>
        <v>6</v>
      </c>
      <c r="H396" s="519" t="str">
        <f>HLOOKUP(F396,'Balance Sheet'!$B$7:$L$8,2,FALSE)</f>
        <v>H</v>
      </c>
      <c r="I396" s="520">
        <f>INDEX('Balance Sheet'!$B$6:$L$30,MATCH('Indirect validations'!G396,'Balance Sheet'!$B$6:$B$30,0),MATCH('Indirect validations'!H396,'Balance Sheet'!$B$8:$L$8,0))</f>
        <v>0</v>
      </c>
      <c r="J396" s="520">
        <f>INDEX('Balance Sheet'!$B$68:$L$92,MATCH('Indirect validations'!G396,'Balance Sheet'!$B$68:$B$92,0),MATCH('Indirect validations'!H396,'Balance Sheet'!$B$70:$L$70,0))</f>
        <v>0</v>
      </c>
      <c r="N396" s="519"/>
      <c r="O396" s="519"/>
      <c r="P396" s="520"/>
      <c r="Q396" s="520"/>
      <c r="S396" s="529"/>
      <c r="V396" s="529"/>
    </row>
    <row r="397" spans="4:22" s="517" customFormat="1" ht="15" thickBot="1" x14ac:dyDescent="0.4">
      <c r="D397" s="530"/>
      <c r="G397" s="519"/>
      <c r="H397" s="519"/>
      <c r="I397" s="539">
        <f>SUM(I395:I396)</f>
        <v>0</v>
      </c>
      <c r="J397" s="539">
        <f>SUM(J395:J396)</f>
        <v>0</v>
      </c>
      <c r="K397" s="528" t="s">
        <v>117</v>
      </c>
      <c r="L397" s="517" t="str">
        <f>'Discounted claims values'!$C$57</f>
        <v>Reinsurers share of total claims</v>
      </c>
      <c r="M397" s="517" t="str">
        <f>'Discounted claims values'!$G$5</f>
        <v>After discounting</v>
      </c>
      <c r="N397" s="519">
        <f>INDEX('Discounted claims values'!$B$53:$C$58,MATCH('Indirect validations'!L397,'Discounted claims values'!$C$53:$C$58,0),1)</f>
        <v>2</v>
      </c>
      <c r="O397" s="519" t="str">
        <f>HLOOKUP(M397,'Discounted claims values'!$B$54:$G$55,2,FALSE)</f>
        <v>X</v>
      </c>
      <c r="P397" s="520">
        <f>INDEX('Discounted claims values'!$B$53:$G$58,MATCH('Indirect validations'!N397,'Discounted claims values'!$B$53:$B$58,0),MATCH('Indirect validations'!O397,'Discounted claims values'!$B$55:$G$55,0))</f>
        <v>0</v>
      </c>
      <c r="Q397" s="520">
        <f>INDEX('Discounted claims values'!$I$53:$N$58,MATCH('Indirect validations'!N397,'Discounted claims values'!$I$53:$I$58,0),MATCH('Indirect validations'!O397,'Discounted claims values'!$I$55:$N$55,0))</f>
        <v>0</v>
      </c>
      <c r="R397" s="517" t="str">
        <f t="shared" ref="R397" si="309">IF($T397="No",IF(I397=P397,"Pass","Fail"),IF(I397+P397=0,"Pass","Fail"))</f>
        <v>Pass</v>
      </c>
      <c r="S397" s="529" t="str">
        <f t="shared" ref="S397" si="310">IF($T397="No",IF(J397=Q397,"Pass","Fail"),IF(J397+Q397=0,"Pass","Fail"))</f>
        <v>Pass</v>
      </c>
      <c r="T397" s="517" t="s">
        <v>104</v>
      </c>
      <c r="U397" s="517">
        <f t="shared" ref="U397" si="311">IF(R397="Pass",0,1)</f>
        <v>0</v>
      </c>
      <c r="V397" s="529">
        <f t="shared" ref="V397" si="312">IF(S397="Pass",0,1)</f>
        <v>0</v>
      </c>
    </row>
    <row r="398" spans="4:22" s="517" customFormat="1" ht="13.5" thickTop="1" thickBot="1" x14ac:dyDescent="0.3">
      <c r="D398" s="540"/>
      <c r="E398" s="541"/>
      <c r="F398" s="541"/>
      <c r="G398" s="542"/>
      <c r="H398" s="542"/>
      <c r="I398" s="543"/>
      <c r="J398" s="543"/>
      <c r="K398" s="541"/>
      <c r="L398" s="541"/>
      <c r="M398" s="541"/>
      <c r="N398" s="542"/>
      <c r="O398" s="542"/>
      <c r="P398" s="543"/>
      <c r="Q398" s="543"/>
      <c r="R398" s="541"/>
      <c r="S398" s="544"/>
      <c r="T398" s="541"/>
      <c r="U398" s="541"/>
      <c r="V398" s="544"/>
    </row>
    <row r="399" spans="4:22" s="517" customFormat="1" ht="12.5" x14ac:dyDescent="0.25">
      <c r="D399" s="521"/>
      <c r="G399" s="519"/>
      <c r="H399" s="519"/>
      <c r="I399" s="520"/>
      <c r="J399" s="520"/>
      <c r="N399" s="519"/>
      <c r="O399" s="519"/>
      <c r="P399" s="520"/>
      <c r="Q399" s="520"/>
    </row>
    <row r="400" spans="4:22" s="517" customFormat="1" ht="12.5" x14ac:dyDescent="0.25">
      <c r="D400" s="521"/>
      <c r="G400" s="519"/>
      <c r="H400" s="519"/>
      <c r="I400" s="520"/>
      <c r="J400" s="520"/>
      <c r="N400" s="519"/>
      <c r="O400" s="519"/>
      <c r="P400" s="520"/>
      <c r="Q400" s="520"/>
    </row>
  </sheetData>
  <sheetProtection algorithmName="SHA-512" hashValue="Uti2PsaN6W116eRTsTMcvTp1CIfGBJhBFuT3L46Tmo4LWLaW+AOLfmUIUi51Rnjo5jtR9qJCHKjxxiXn3atHNw==" saltValue="y52NjHsoKttCtMfTM7/sdw==" spinCount="100000" sheet="1" objects="1" scenarios="1" formatColumns="0"/>
  <mergeCells count="1">
    <mergeCell ref="B1:E3"/>
  </mergeCells>
  <conditionalFormatting sqref="I7:J400">
    <cfRule type="expression" dxfId="39" priority="122">
      <formula>R7="Fail"</formula>
    </cfRule>
    <cfRule type="expression" dxfId="38" priority="121">
      <formula>R7="pass"</formula>
    </cfRule>
  </conditionalFormatting>
  <conditionalFormatting sqref="P7:Q18 P52:Q400">
    <cfRule type="expression" dxfId="37" priority="46">
      <formula>R7="Fail"</formula>
    </cfRule>
    <cfRule type="expression" dxfId="36" priority="45">
      <formula>R7="Pass"</formula>
    </cfRule>
  </conditionalFormatting>
  <conditionalFormatting sqref="P20:Q50">
    <cfRule type="expression" dxfId="35" priority="38">
      <formula>R20="Fail"</formula>
    </cfRule>
    <cfRule type="expression" dxfId="34" priority="37">
      <formula>R20="Pass"</formula>
    </cfRule>
  </conditionalFormatting>
  <conditionalFormatting sqref="R9:S9 R13:S13 R17:S17 R21:S21 R25:S25 R29:S29 R33:S33 R37:S37 R41:S41 R45:S45 R49:S49 R53:S53 R57:S57 R61:S61 R65:S65 R69:S69 R74:S74 R79:S79 R84:S84 R89:S89 R94:S94 R99:S99 R104:S104 R109:S109 R114:S114 R119:S119 R124:S124 R129:S129 R134:S134 R139:S139 R144:S144 R149:S149 R154:S154 R159:S159 R164:S164 R169:S169 R174:S174 R179:S179 R184:S184 R189:S189 R194:S194 R199:S199 R204:S204 R209:S209 R214:S214 R219:S219 R224:S224 R229:S229 R235:S235 R241:S241 R247:S247 R253:S253 R259:S259 R265:S265 R271:S271 R277:S277 R284:S284 R291:S291 R298:S298 R305:S305 R312:S312 R319:S319 R326:S326 R333:S333">
    <cfRule type="cellIs" dxfId="33" priority="36" operator="equal">
      <formula>"Pass"</formula>
    </cfRule>
    <cfRule type="cellIs" dxfId="32" priority="35" operator="equal">
      <formula>"Fail"</formula>
    </cfRule>
  </conditionalFormatting>
  <conditionalFormatting sqref="R337:S337">
    <cfRule type="cellIs" dxfId="31" priority="34" operator="equal">
      <formula>"Pass"</formula>
    </cfRule>
    <cfRule type="cellIs" dxfId="30" priority="33" operator="equal">
      <formula>"Fail"</formula>
    </cfRule>
  </conditionalFormatting>
  <conditionalFormatting sqref="R341:S341">
    <cfRule type="cellIs" dxfId="29" priority="32" operator="equal">
      <formula>"Pass"</formula>
    </cfRule>
    <cfRule type="cellIs" dxfId="28" priority="31" operator="equal">
      <formula>"Fail"</formula>
    </cfRule>
  </conditionalFormatting>
  <conditionalFormatting sqref="R345:S345">
    <cfRule type="cellIs" dxfId="27" priority="30" operator="equal">
      <formula>"Pass"</formula>
    </cfRule>
    <cfRule type="cellIs" dxfId="26" priority="29" operator="equal">
      <formula>"Fail"</formula>
    </cfRule>
  </conditionalFormatting>
  <conditionalFormatting sqref="R349:S349">
    <cfRule type="cellIs" dxfId="25" priority="28" operator="equal">
      <formula>"Pass"</formula>
    </cfRule>
    <cfRule type="cellIs" dxfId="24" priority="27" operator="equal">
      <formula>"Fail"</formula>
    </cfRule>
  </conditionalFormatting>
  <conditionalFormatting sqref="R353:S353">
    <cfRule type="cellIs" dxfId="23" priority="26" operator="equal">
      <formula>"Pass"</formula>
    </cfRule>
    <cfRule type="cellIs" dxfId="22" priority="25" operator="equal">
      <formula>"Fail"</formula>
    </cfRule>
  </conditionalFormatting>
  <conditionalFormatting sqref="R357:S357">
    <cfRule type="cellIs" dxfId="21" priority="23" operator="equal">
      <formula>"Fail"</formula>
    </cfRule>
    <cfRule type="cellIs" dxfId="20" priority="24" operator="equal">
      <formula>"Pass"</formula>
    </cfRule>
  </conditionalFormatting>
  <conditionalFormatting sqref="R361:S361">
    <cfRule type="cellIs" dxfId="19" priority="22" operator="equal">
      <formula>"Pass"</formula>
    </cfRule>
    <cfRule type="cellIs" dxfId="18" priority="21" operator="equal">
      <formula>"Fail"</formula>
    </cfRule>
  </conditionalFormatting>
  <conditionalFormatting sqref="R365:S365">
    <cfRule type="cellIs" dxfId="17" priority="20" operator="equal">
      <formula>"Pass"</formula>
    </cfRule>
    <cfRule type="cellIs" dxfId="16" priority="19" operator="equal">
      <formula>"Fail"</formula>
    </cfRule>
  </conditionalFormatting>
  <conditionalFormatting sqref="R369:S369">
    <cfRule type="cellIs" dxfId="15" priority="2" operator="equal">
      <formula>"Pass"</formula>
    </cfRule>
    <cfRule type="cellIs" dxfId="14" priority="1" operator="equal">
      <formula>"Fail"</formula>
    </cfRule>
  </conditionalFormatting>
  <conditionalFormatting sqref="R373:S373">
    <cfRule type="cellIs" dxfId="13" priority="16" operator="equal">
      <formula>"Pass"</formula>
    </cfRule>
    <cfRule type="cellIs" dxfId="12" priority="15" operator="equal">
      <formula>"Fail"</formula>
    </cfRule>
  </conditionalFormatting>
  <conditionalFormatting sqref="R377:S377">
    <cfRule type="cellIs" dxfId="11" priority="14" operator="equal">
      <formula>"Pass"</formula>
    </cfRule>
    <cfRule type="cellIs" dxfId="10" priority="13" operator="equal">
      <formula>"Fail"</formula>
    </cfRule>
  </conditionalFormatting>
  <conditionalFormatting sqref="R381:S381">
    <cfRule type="cellIs" dxfId="9" priority="12" operator="equal">
      <formula>"Pass"</formula>
    </cfRule>
    <cfRule type="cellIs" dxfId="8" priority="11" operator="equal">
      <formula>"Fail"</formula>
    </cfRule>
  </conditionalFormatting>
  <conditionalFormatting sqref="R385:S385">
    <cfRule type="cellIs" dxfId="7" priority="10" operator="equal">
      <formula>"Pass"</formula>
    </cfRule>
    <cfRule type="cellIs" dxfId="6" priority="9" operator="equal">
      <formula>"Fail"</formula>
    </cfRule>
  </conditionalFormatting>
  <conditionalFormatting sqref="R389:S389">
    <cfRule type="cellIs" dxfId="5" priority="8" operator="equal">
      <formula>"Pass"</formula>
    </cfRule>
    <cfRule type="cellIs" dxfId="4" priority="7" operator="equal">
      <formula>"Fail"</formula>
    </cfRule>
  </conditionalFormatting>
  <conditionalFormatting sqref="R393:S393">
    <cfRule type="cellIs" dxfId="3" priority="6" operator="equal">
      <formula>"Pass"</formula>
    </cfRule>
    <cfRule type="cellIs" dxfId="2" priority="5" operator="equal">
      <formula>"Fail"</formula>
    </cfRule>
  </conditionalFormatting>
  <conditionalFormatting sqref="R397:S397">
    <cfRule type="cellIs" dxfId="1" priority="3" operator="equal">
      <formula>"Fail"</formula>
    </cfRule>
    <cfRule type="cellIs" dxfId="0" priority="4" operator="equal">
      <formula>"Pass"</formula>
    </cfRule>
  </conditionalFormatting>
  <dataValidations count="1">
    <dataValidation type="list" allowBlank="1" showInputMessage="1" showErrorMessage="1" sqref="T9 T13:T14 T16:T18 T20:T22 T24:T26 T28:T30 T32:T34 T36:T38 T64:T66 T41 T45:T46 T48:T50 T52:T54 T56:T58 T60:T62 T235:T239 T241:T282 T284:T289 T291:T400 T68:T233" xr:uid="{03B519B9-5BF3-4F34-895A-F6A90048D901}">
      <formula1>"Yes, No"</formula1>
    </dataValidation>
  </dataValidations>
  <hyperlinks>
    <hyperlink ref="D7" location="'Statement of profit and loss'!A1" display="Statement of profit and loss - Technical account" xr:uid="{77F78EC5-4B32-4AF5-9265-5337E2EF7741}"/>
    <hyperlink ref="D8" location="'Statement of profit and loss'!A1" display="Statement of profit and loss - Technical account" xr:uid="{ACEE2253-7F75-4B06-B909-493FD48A379C}"/>
    <hyperlink ref="D11" location="'Statement of profit and loss'!A1" display="Statement of profit and loss - Technical account" xr:uid="{66F84823-0B19-405C-ABD1-BE285BA9D2D9}"/>
    <hyperlink ref="D12" location="'Statement of profit and loss'!A1" display="Statement of profit and loss - Technical account" xr:uid="{0F51F8D0-EA5C-453E-B139-A2F958D06750}"/>
    <hyperlink ref="D15" location="'Statement of profit and loss'!A1" display="Statement of profit and loss - Technical account" xr:uid="{03EF00D0-F3FB-476E-B8FD-45B8A610991A}"/>
    <hyperlink ref="D16" location="'Statement of profit and loss'!A1" display="Statement of profit and loss - Technical account" xr:uid="{60AA92CF-B48F-4FDE-80AD-DC0828D05EC9}"/>
    <hyperlink ref="D19" location="'Statement of profit and loss'!A1" display="Statement of profit and loss - Technical account" xr:uid="{EBC63604-09C4-43F7-AC30-6E50BBA7B3B1}"/>
    <hyperlink ref="D20" location="'Statement of profit and loss'!A1" display="Statement of profit and loss - Technical account" xr:uid="{5802A437-E72C-4CE2-9614-034F3F87FBFB}"/>
    <hyperlink ref="D23" location="'Statement of profit and loss'!A1" display="Statement of profit and loss - Technical account" xr:uid="{864159F4-7FC4-4A39-9556-178687BFD876}"/>
    <hyperlink ref="D24" location="'Statement of profit and loss'!A1" display="Statement of profit and loss - Technical account" xr:uid="{A2573E73-4D2E-431B-ABA7-633310ABA5A3}"/>
    <hyperlink ref="D27" location="'Statement of profit and loss'!A1" display="Statement of profit and loss - Technical account" xr:uid="{520024E2-C1C6-4AD7-8584-03A29703DE13}"/>
    <hyperlink ref="D28" location="'Statement of profit and loss'!A1" display="Statement of profit and loss - Technical account" xr:uid="{44FF6FDF-7732-495B-8E04-3505FE77CB4F}"/>
    <hyperlink ref="D31" location="'Statement of profit and loss'!A1" display="Statement of profit and loss - Technical account" xr:uid="{7235B6F0-DAD8-4F10-8380-5648A5D951AF}"/>
    <hyperlink ref="D32" location="'Statement of profit and loss'!A1" display="Statement of profit and loss - Technical account" xr:uid="{2520A2F2-4121-4FBA-AA57-A12210C66858}"/>
    <hyperlink ref="D35" location="'Statement of profit and loss'!A1" display="Statement of profit and loss - Technical account" xr:uid="{7FFC13D4-F67D-4F88-BC49-695FFEEEC593}"/>
    <hyperlink ref="D36" location="'Statement of profit and loss'!A1" display="Statement of profit and loss - Technical account" xr:uid="{9613649A-AEA6-4766-813D-D9E44C43E252}"/>
    <hyperlink ref="D39" location="'Statement of profit and loss'!A1" display="Statement of profit and loss - Technical account" xr:uid="{C3D713CA-DD4E-420F-979C-2FC588A099C8}"/>
    <hyperlink ref="D40" location="'Statement of profit and loss'!A1" display="Statement of profit and loss - Technical account" xr:uid="{C0C985D6-BACE-4DB3-B066-45BA0EA342D9}"/>
    <hyperlink ref="D43" location="'Statement of profit and loss'!A1" display="Statement of profit and loss - Technical account" xr:uid="{FB2B9A1A-57AD-4623-935F-3FF7578AB8FD}"/>
    <hyperlink ref="D44" location="'Statement of profit and loss'!A1" display="Statement of profit and loss - Technical account" xr:uid="{C129FD4C-09CC-4207-92EC-1257F7481E1E}"/>
    <hyperlink ref="D47" location="'Statement of profit and loss'!A1" display="Statement of profit and loss - Technical account" xr:uid="{C43E72F8-9C1C-4D1F-80A2-2F64263D35F4}"/>
    <hyperlink ref="D48" location="'Statement of profit and loss'!A1" display="Statement of profit and loss - Technical account" xr:uid="{0C238FFE-EA4A-4078-A222-79D8F90D9C53}"/>
    <hyperlink ref="D51" location="'Statement of profit and loss'!A1" display="Statement of profit and loss - Technical account" xr:uid="{0B805123-9A5C-411F-BD4B-5FB6DEE23CBC}"/>
    <hyperlink ref="D52" location="'Statement of profit and loss'!A1" display="Statement of profit and loss - Technical account" xr:uid="{3978446B-067B-4489-8320-FA996A963852}"/>
    <hyperlink ref="D55" location="'Statement of profit and loss'!A1" display="Statement of profit and loss - Technical account" xr:uid="{1A15590E-E6F6-4C15-BABA-8FCEB0255382}"/>
    <hyperlink ref="D56" location="'Statement of profit and loss'!A1" display="Statement of profit and loss - Technical account" xr:uid="{B0C3A801-E0D6-4E6D-AEC7-2BC391474077}"/>
    <hyperlink ref="D59" location="'Statement of profit and loss'!A1" display="Statement of profit and loss - Technical account" xr:uid="{7C9972B9-960E-4504-A2E0-CCEB9B944D36}"/>
    <hyperlink ref="D60" location="'Statement of profit and loss'!A1" display="Statement of profit and loss - Technical account" xr:uid="{D86B5E6F-CBBB-43F9-B9E8-91D53DCF0D32}"/>
    <hyperlink ref="D63" location="'Statement of profit and loss'!A1" display="Statement of profit and loss - Technical account" xr:uid="{EC769033-FF77-4570-9CCC-9AEC2C9FFFBB}"/>
    <hyperlink ref="D64" location="'Statement of profit and loss'!A1" display="Statement of profit and loss - Technical account" xr:uid="{27BF744C-CAE0-4F77-AAC0-3797B72AC6E7}"/>
    <hyperlink ref="D67" location="'Statement of profit and loss'!A1" display="Statement of profit and loss - Technical account" xr:uid="{54208393-8E40-4ECC-BFFD-318A7A2E8116}"/>
    <hyperlink ref="D68" location="'Statement of profit and loss'!A1" display="Statement of profit and loss - Technical account" xr:uid="{6D8695B1-9923-4C9E-912A-3FB603D3A6F3}"/>
    <hyperlink ref="D71" location="'Balance Sheet'!A1" display="Balance Sheet - Assets" xr:uid="{2DA75B8C-DB43-4A12-BF98-180C4C010AE5}"/>
    <hyperlink ref="D72:D73" location="'Balance Sheet'!A1" display="Balance Sheet - Assets" xr:uid="{A6702D5D-CDD4-4584-8015-95388DCF552D}"/>
    <hyperlink ref="D76" location="'Balance Sheet'!A1" display="Balance Sheet - Assets" xr:uid="{90DE0C6C-5AB5-48E4-B7EF-7222592BB7D3}"/>
    <hyperlink ref="D77:D78" location="'Balance Sheet'!A1" display="Balance Sheet - Assets" xr:uid="{920982F5-A471-495C-8964-537813E25E29}"/>
    <hyperlink ref="D81" location="'Balance Sheet'!A1" display="Balance Sheet - Assets" xr:uid="{61CCBFFD-D452-4926-AF9B-0A30E1E5C891}"/>
    <hyperlink ref="D82:D83" location="'Balance Sheet'!A1" display="Balance Sheet - Assets" xr:uid="{F22E9C93-77A0-4288-996B-E318C7773B55}"/>
    <hyperlink ref="D86" location="'Balance Sheet'!A1" display="Balance Sheet - Assets" xr:uid="{B3BB03BA-E2A6-4C62-A410-CB1D3C4B0227}"/>
    <hyperlink ref="D87:D88" location="'Balance Sheet'!A1" display="Balance Sheet - Assets" xr:uid="{5B79A0F8-B6F2-4CA9-B8F4-FEBC664B5415}"/>
    <hyperlink ref="D91" location="'Balance Sheet'!A1" display="Balance Sheet - Assets" xr:uid="{4064E553-9836-47F2-BA5E-A8DCA27004E0}"/>
    <hyperlink ref="D92:D93" location="'Balance Sheet'!A1" display="Balance Sheet - Assets" xr:uid="{EF79D2ED-C80C-4ED5-884D-3513D7CAF13F}"/>
    <hyperlink ref="D96" location="'Balance Sheet'!A1" display="Balance Sheet - Assets" xr:uid="{3DD7181B-998E-4883-92B2-7C997183609C}"/>
    <hyperlink ref="D97:D98" location="'Balance Sheet'!A1" display="Balance Sheet - Assets" xr:uid="{774CE060-7392-48DF-A4CB-5754B658A38D}"/>
    <hyperlink ref="D101" location="'Balance Sheet'!A1" display="Balance Sheet - Assets" xr:uid="{7B826F35-2743-4C99-B33E-0A170996E4CD}"/>
    <hyperlink ref="D102:D103" location="'Balance Sheet'!A1" display="Balance Sheet - Assets" xr:uid="{1443EFBA-3FD8-4A47-B8E6-EAD5A650CC5B}"/>
    <hyperlink ref="D106" location="'Balance Sheet'!A1" display="Balance Sheet - Assets" xr:uid="{EC34A876-31EB-4933-8976-A045301DCA10}"/>
    <hyperlink ref="D107:D108" location="'Balance Sheet'!A1" display="Balance Sheet - Assets" xr:uid="{73279775-D6DE-4435-AB4C-4AB54061E1A0}"/>
    <hyperlink ref="D111" location="'Balance Sheet'!A1" display="Balance Sheet - Assets" xr:uid="{C69645A2-C582-45FC-BCC7-257DE4674F10}"/>
    <hyperlink ref="D112:D113" location="'Balance Sheet'!A1" display="Balance Sheet - Assets" xr:uid="{F9755E0E-F1ED-4217-AEAA-D59F23C582E8}"/>
    <hyperlink ref="D116" location="'Balance Sheet'!A1" display="Balance Sheet - Assets" xr:uid="{D5549F36-7177-4DD3-B003-1F9667960192}"/>
    <hyperlink ref="D117:D118" location="'Balance Sheet'!A1" display="Balance Sheet - Assets" xr:uid="{6A58317F-69C5-4F70-B371-45F63DCF8B41}"/>
    <hyperlink ref="D121" location="'Balance Sheet'!A1" display="Balance Sheet - Assets" xr:uid="{58E95BB6-A555-4E1B-AE98-92A123806550}"/>
    <hyperlink ref="D122:D123" location="'Balance Sheet'!A1" display="Balance Sheet - Assets" xr:uid="{A86F1E15-122E-47DF-934D-DE1EAE2DEF0D}"/>
    <hyperlink ref="D126" location="'Balance Sheet'!A1" display="Balance Sheet - Assets" xr:uid="{49A6DE50-736F-4FC8-B21F-39CAD039AB96}"/>
    <hyperlink ref="D127:D128" location="'Balance Sheet'!A1" display="Balance Sheet - Assets" xr:uid="{704B3506-8C14-4393-9C2F-FABD6C6F56D4}"/>
    <hyperlink ref="D131" location="'Balance Sheet'!A1" display="Balance Sheet - Assets" xr:uid="{88B936E2-8EE5-428A-8418-37EC834FCEEF}"/>
    <hyperlink ref="D132:D133" location="'Balance Sheet'!A1" display="Balance Sheet - Assets" xr:uid="{A2407FB6-41C5-4DD5-965D-86DC66261AF6}"/>
    <hyperlink ref="D136" location="'Balance Sheet'!A1" display="Balance Sheet - Assets" xr:uid="{A6C8D3AE-A9B7-47F8-B36D-C024985CD26E}"/>
    <hyperlink ref="D137:D138" location="'Balance Sheet'!A1" display="Balance Sheet - Assets" xr:uid="{79294F49-7099-45E0-A8F2-1C52C503CD4B}"/>
    <hyperlink ref="D141" location="'Balance Sheet'!A1" display="Balance Sheet - Assets" xr:uid="{632682F1-06E1-4A5F-8401-B4444CB54B9B}"/>
    <hyperlink ref="D142:D143" location="'Balance Sheet'!A1" display="Balance Sheet - Assets" xr:uid="{A97618E9-D500-4ECC-81A0-505FEAC98D6C}"/>
    <hyperlink ref="D146" location="'Balance Sheet'!A1" display="Balance Sheet - Assets" xr:uid="{DB41BE65-5E9B-485C-B766-D93102DAE7D5}"/>
    <hyperlink ref="D147:D148" location="'Balance Sheet'!A1" display="Balance Sheet - Assets" xr:uid="{BDB85247-6778-4F24-9AA4-8BD1223DF0DB}"/>
    <hyperlink ref="D151" location="'Balance Sheet'!A1" display="Balance Sheet - Assets" xr:uid="{D1017AA5-0948-43B3-999D-61D8712CEB89}"/>
    <hyperlink ref="D152:D153" location="'Balance Sheet'!A1" display="Balance Sheet - Assets" xr:uid="{BF7CDC9E-F6C3-46ED-BC45-C640435BC4D4}"/>
    <hyperlink ref="D156" location="'Balance Sheet'!A1" display="Balance Sheet - Assets" xr:uid="{B647412A-A15C-4F6A-B6FF-75EBFF708D4B}"/>
    <hyperlink ref="D157:D158" location="'Balance Sheet'!A1" display="Balance Sheet - Assets" xr:uid="{8BA9B39F-51FB-4C43-B2F5-F80E0A6DA884}"/>
    <hyperlink ref="D161" location="'Balance Sheet'!A1" display="Balance Sheet - Assets" xr:uid="{63093F85-88B0-4F41-9317-BFDB6C0509E8}"/>
    <hyperlink ref="D162:D163" location="'Balance Sheet'!A1" display="Balance Sheet - Assets" xr:uid="{B7B60E0C-9382-4D80-9709-C2A63E2237A2}"/>
    <hyperlink ref="D166" location="'Balance Sheet'!A1" display="Balance Sheet - Assets" xr:uid="{CF1B45D1-A009-4367-9BC1-811912FD1BE2}"/>
    <hyperlink ref="D167:D168" location="'Balance Sheet'!A1" display="Balance Sheet - Assets" xr:uid="{F484055F-E3FD-4434-ACCC-D0EC246A6620}"/>
    <hyperlink ref="D171" location="'Balance Sheet'!A1" display="Balance Sheet - Assets" xr:uid="{CFA24A4E-314A-427B-9E34-8C492FBDCB23}"/>
    <hyperlink ref="D172:D173" location="'Balance Sheet'!A1" display="Balance Sheet - Assets" xr:uid="{BD97C142-4047-4339-BD89-2FD720872819}"/>
    <hyperlink ref="D176" location="'Balance Sheet'!A1" display="Balance Sheet - Assets" xr:uid="{F841E719-577D-45B8-BF12-40B143A9DBF1}"/>
    <hyperlink ref="D177:D178" location="'Balance Sheet'!A1" display="Balance Sheet - Assets" xr:uid="{BFB275B0-3281-483A-A770-8FC2E3DEE848}"/>
    <hyperlink ref="D181" location="'Balance Sheet'!A1" display="Balance Sheet - Assets" xr:uid="{1849E2C9-B5B6-47C5-A767-C8DD141E866B}"/>
    <hyperlink ref="D182:D183" location="'Balance Sheet'!A1" display="Balance Sheet - Assets" xr:uid="{716C34AE-82E5-450E-8E12-8722BD5D8BE6}"/>
    <hyperlink ref="D186" location="'Balance Sheet'!A1" display="Balance Sheet - Assets" xr:uid="{9A1AD654-A274-4967-BF8C-2A8B49D5A31C}"/>
    <hyperlink ref="D187:D188" location="'Balance Sheet'!A1" display="Balance Sheet - Assets" xr:uid="{F949F6D5-C6FE-4939-BF31-F6DD7FB90D43}"/>
    <hyperlink ref="D191" location="'Balance Sheet'!A1" display="Balance Sheet - Assets" xr:uid="{D75DDBE1-FBD5-4BFC-B90B-1D319A8F471B}"/>
    <hyperlink ref="D192:D193" location="'Balance Sheet'!A1" display="Balance Sheet - Assets" xr:uid="{1087E6C9-672D-4FC3-9FAB-F5A21CFF71EB}"/>
    <hyperlink ref="D196" location="'Balance Sheet'!A1" display="Balance Sheet - Assets" xr:uid="{150B612A-CB0B-44F4-BC0F-700D5AE50868}"/>
    <hyperlink ref="D197:D198" location="'Balance Sheet'!A1" display="Balance Sheet - Assets" xr:uid="{43098E35-B468-485C-8E47-DA71F9553DEA}"/>
    <hyperlink ref="D201" location="'Balance Sheet'!A1" display="Balance Sheet - Assets" xr:uid="{A67FC2C5-EDBB-4C16-B5A0-919C38B600DB}"/>
    <hyperlink ref="D202:D203" location="'Balance Sheet'!A1" display="Balance Sheet - Assets" xr:uid="{5D74CF3C-2720-498F-9AED-37A9A58B33F8}"/>
    <hyperlink ref="D206" location="'Balance Sheet'!A1" display="Balance Sheet - Assets" xr:uid="{FBAA72E5-EA31-477C-909D-98B3D3E87471}"/>
    <hyperlink ref="D207:D208" location="'Balance Sheet'!A1" display="Balance Sheet - Assets" xr:uid="{B80CF08E-4ACF-430E-890F-B688B8C00086}"/>
    <hyperlink ref="D211" location="'Balance Sheet'!A1" display="Balance Sheet - Assets" xr:uid="{90D241EC-B5FC-4667-B155-94AA7E67227F}"/>
    <hyperlink ref="D212:D213" location="'Balance Sheet'!A1" display="Balance Sheet - Assets" xr:uid="{EA4716D7-B2A7-4269-B7FB-93060F97656F}"/>
    <hyperlink ref="D216" location="'Balance Sheet'!A1" display="Balance Sheet - Assets" xr:uid="{30E848E9-50E7-4614-8888-805DAA5E1059}"/>
    <hyperlink ref="D217:D218" location="'Balance Sheet'!A1" display="Balance Sheet - Assets" xr:uid="{336F8A9D-E610-44EF-BBE2-B9B0798489F1}"/>
    <hyperlink ref="D221" location="'Balance Sheet'!A1" display="Balance Sheet - Assets" xr:uid="{3DF077CC-E511-4CD6-A016-C45DD166D5E1}"/>
    <hyperlink ref="D222:D223" location="'Balance Sheet'!A1" display="Balance Sheet - Assets" xr:uid="{C191E069-C56E-4B5D-9FFB-7979906EB6C9}"/>
    <hyperlink ref="D226" location="'Balance Sheet'!A1" display="Balance Sheet - Assets" xr:uid="{2AD78B34-62EC-49FD-B56C-CC77B56E8080}"/>
    <hyperlink ref="D227:D228" location="'Balance Sheet'!A1" display="Balance Sheet - Assets" xr:uid="{D0600D29-C214-496B-8965-CE537269A5FE}"/>
    <hyperlink ref="D231" location="'Balance Sheet'!A1" display="Balance Sheet - Liabilities" xr:uid="{138B5B4F-CDE6-4747-84BF-DD97859DBBEE}"/>
    <hyperlink ref="D232:D234" location="'Balance Sheet'!A1" display="Balance Sheet - Liabilities" xr:uid="{2C01092C-041A-4F49-9489-5700404A75A7}"/>
    <hyperlink ref="D237" location="'Balance Sheet'!A1" display="Balance Sheet - Liabilities" xr:uid="{EB5676A6-2AE3-4B97-A620-74A2F7A86727}"/>
    <hyperlink ref="D238:D240" location="'Balance Sheet'!A1" display="Balance Sheet - Liabilities" xr:uid="{0A29E8D8-0F4D-4B17-AD85-B2D705BC87B6}"/>
    <hyperlink ref="D243" location="'Balance Sheet'!A1" display="Balance Sheet - Liabilities" xr:uid="{E933918C-A9E0-4ABB-9C42-DECC4FA0CCB6}"/>
    <hyperlink ref="D244:D246" location="'Balance Sheet'!A1" display="Balance Sheet - Liabilities" xr:uid="{4879A7D4-F21C-4A72-ADEE-AF6076C83991}"/>
    <hyperlink ref="D249" location="'Balance Sheet'!A1" display="Balance Sheet - Liabilities" xr:uid="{2225CE19-C618-4C94-9232-749CFD17757D}"/>
    <hyperlink ref="D250:D252" location="'Balance Sheet'!A1" display="Balance Sheet - Liabilities" xr:uid="{4C5472E9-437B-4FDA-8027-4822D4F6D12D}"/>
    <hyperlink ref="D255" location="'Balance Sheet'!A1" display="Balance Sheet - Liabilities" xr:uid="{8BC9ADE2-057A-4183-B0B5-09392FBD33D0}"/>
    <hyperlink ref="D256:D258" location="'Balance Sheet'!A1" display="Balance Sheet - Liabilities" xr:uid="{5ABA08BA-6AC0-4C00-AB0A-2231D2CA3FCB}"/>
    <hyperlink ref="D261" location="'Balance Sheet'!A1" display="Balance Sheet - Liabilities" xr:uid="{67703D1C-C3F6-4EBB-8F98-43EB040E256C}"/>
    <hyperlink ref="D262:D264" location="'Balance Sheet'!A1" display="Balance Sheet - Liabilities" xr:uid="{0D8CEC26-8249-4AF1-9755-E70D3163FAF7}"/>
    <hyperlink ref="D267" location="'Balance Sheet'!A1" display="Balance Sheet - Liabilities" xr:uid="{7CB6C0CD-01BD-4FF4-AEC4-6A697CA3E482}"/>
    <hyperlink ref="D268:D270" location="'Balance Sheet'!A1" display="Balance Sheet - Liabilities" xr:uid="{4A757816-B16B-41FF-96BB-D145F6F7790C}"/>
    <hyperlink ref="D273" location="'Balance Sheet'!A1" display="Balance Sheet - Liabilities" xr:uid="{79A346AB-D394-48BA-974C-CBA4ABBECB4B}"/>
    <hyperlink ref="D274:D276" location="'Balance Sheet'!A1" display="Balance Sheet - Liabilities" xr:uid="{77141D92-E771-4A70-A31B-CA3124D97384}"/>
    <hyperlink ref="D279" location="'Balance Sheet'!A1" display="Balance Sheet - Liabilities" xr:uid="{BB7BE3B6-971E-4DE7-ADAB-293F7D0CEA89}"/>
    <hyperlink ref="D280:D282" location="'Balance Sheet'!A1" display="Balance Sheet - Liabilities" xr:uid="{320310DF-93DA-46F3-B821-D79A6022FC9C}"/>
    <hyperlink ref="D283" location="'Balance Sheet'!A1" display="Balance Sheet - Liabilities" xr:uid="{7DD0A338-35C9-4428-8857-527B5D2DDAF8}"/>
    <hyperlink ref="D286" location="'Balance Sheet'!A1" display="Balance Sheet - Liabilities" xr:uid="{14CD4EDA-C64A-4BB9-AD05-4DF6C13D1F6D}"/>
    <hyperlink ref="D287:D289" location="'Balance Sheet'!A1" display="Balance Sheet - Liabilities" xr:uid="{61E015D4-202E-407A-B2B7-90E8E6253C6E}"/>
    <hyperlink ref="D290" location="'Balance Sheet'!A1" display="Balance Sheet - Liabilities" xr:uid="{322EAAD2-2C49-4C58-B05E-EDB37BD7C521}"/>
    <hyperlink ref="D293" location="'Balance Sheet'!A1" display="Balance Sheet - Liabilities" xr:uid="{CC5F9449-9916-4F21-9D22-1A4296B91D04}"/>
    <hyperlink ref="D294:D296" location="'Balance Sheet'!A1" display="Balance Sheet - Liabilities" xr:uid="{242B5E8F-869A-4128-98A3-D6BE9E6FFFCE}"/>
    <hyperlink ref="D297" location="'Balance Sheet'!A1" display="Balance Sheet - Liabilities" xr:uid="{F69AF135-A680-467C-934A-ADA78DE193DD}"/>
    <hyperlink ref="D300" location="'Balance Sheet'!A1" display="Balance Sheet - Liabilities" xr:uid="{9618A23B-3920-40EB-A441-B9E16C657755}"/>
    <hyperlink ref="D301:D303" location="'Balance Sheet'!A1" display="Balance Sheet - Liabilities" xr:uid="{4E216874-3A01-4A50-9248-46BE44C4389B}"/>
    <hyperlink ref="D304" location="'Balance Sheet'!A1" display="Balance Sheet - Liabilities" xr:uid="{CD385FDB-D35E-4F23-B1AC-CFC9AC650787}"/>
    <hyperlink ref="D307" location="'Balance Sheet'!A1" display="Balance Sheet - Liabilities" xr:uid="{A7E85529-DB66-4BE9-B8AF-C42E3BD18819}"/>
    <hyperlink ref="D308:D310" location="'Balance Sheet'!A1" display="Balance Sheet - Liabilities" xr:uid="{9E2494E1-EC18-4CB6-A099-FE865F6C96FA}"/>
    <hyperlink ref="D311" location="'Balance Sheet'!A1" display="Balance Sheet - Liabilities" xr:uid="{93BE49D6-62FA-493D-80CF-53A144B4FBD1}"/>
    <hyperlink ref="D314" location="'Balance Sheet'!A1" display="Balance Sheet - Liabilities" xr:uid="{D3C58B07-F388-4B2B-803C-349C0DB299EB}"/>
    <hyperlink ref="D315:D317" location="'Balance Sheet'!A1" display="Balance Sheet - Liabilities" xr:uid="{53642130-078B-40D5-ABDB-19E8C7796E04}"/>
    <hyperlink ref="D318" location="'Balance Sheet'!A1" display="Balance Sheet - Liabilities" xr:uid="{F69529C0-5BE7-4FA4-B608-C7519BA0587E}"/>
    <hyperlink ref="D321" location="'Balance Sheet'!A1" display="Balance Sheet - Liabilities" xr:uid="{6CABD01F-FBFF-4323-8184-766F462916F0}"/>
    <hyperlink ref="D322:D324" location="'Balance Sheet'!A1" display="Balance Sheet - Liabilities" xr:uid="{3264EC3B-E07F-4ED2-85DB-65CF65B768FB}"/>
    <hyperlink ref="D325" location="'Balance Sheet'!A1" display="Balance Sheet - Liabilities" xr:uid="{00E925F1-66FD-4E03-8E64-65B74662386A}"/>
    <hyperlink ref="D328" location="'Balance Sheet'!A1" display="Balance Sheet - Liabilities" xr:uid="{6C4166FF-FB5C-4DE2-99E2-88792F2B006A}"/>
    <hyperlink ref="D329:D331" location="'Balance Sheet'!A1" display="Balance Sheet - Liabilities" xr:uid="{CF5B2371-F352-4EE7-BE0E-9BE7112BD666}"/>
    <hyperlink ref="D332" location="'Balance Sheet'!A1" display="Balance Sheet - Liabilities" xr:uid="{65320EF7-3DEC-44A1-9BFC-3FD5CFA875A7}"/>
    <hyperlink ref="K9" location="'Analysis of underwriting re'!A1" display="Analysis of underwriting results" xr:uid="{D59A74D6-623F-4AD2-885A-DA884451216A}"/>
    <hyperlink ref="K13" location="'Analysis of underwriting re'!A1" display="Analysis of underwriting results" xr:uid="{8A98316B-E6C2-423B-8412-A2C5E8D73F3A}"/>
    <hyperlink ref="K17" location="'Analysis of underwriting re'!A1" display="Analysis of underwriting results" xr:uid="{2D398F51-BC39-4920-9524-8D2F0424304A}"/>
    <hyperlink ref="K21" location="'Analysis of underwriting re'!A1" display="Analysis of underwriting results" xr:uid="{43A97FAD-3406-4D00-B7B8-8242450B9933}"/>
    <hyperlink ref="K25" location="'Analysis of underwriting re'!A1" display="Analysis of underwriting results" xr:uid="{6F1EC193-7668-49C9-8DDE-865D4BF45FC1}"/>
    <hyperlink ref="K29" location="'Analysis of underwriting re'!A1" display="Analysis of underwriting results" xr:uid="{FF367EC5-1BA4-47F6-88A4-E6AF0F55B3C7}"/>
    <hyperlink ref="K33" location="'Analysis of underwriting re'!A1" display="Analysis of underwriting results" xr:uid="{0B26976F-4D8B-4A0B-8CB1-7575E9450D57}"/>
    <hyperlink ref="K37" location="'Analysis of underwriting re'!A1" display="Analysis of underwriting results" xr:uid="{B842B891-D6F7-4B58-B57A-F2AC62A04C38}"/>
    <hyperlink ref="K41" location="'Analysis of underwriting re'!A1" display="Analysis of underwriting results" xr:uid="{57A1C998-02F2-40BB-8B30-8D9EFD8FCC9B}"/>
    <hyperlink ref="K45" location="'Analysis of underwriting re'!A1" display="Analysis of underwriting results" xr:uid="{D07629F7-2CB5-4347-9797-0002515F1BE4}"/>
    <hyperlink ref="K49" location="'Analysis of underwriting re'!A1" display="Analysis of underwriting results" xr:uid="{6E79D30B-3EC5-440E-94AE-99C1DBDE9494}"/>
    <hyperlink ref="K53" location="'Analysis of underwriting re'!A1" display="Analysis of underwriting results" xr:uid="{B625ADEE-E75C-4F6E-A5DE-9B3912E09F98}"/>
    <hyperlink ref="K57" location="'Analysis of underwriting re'!A1" display="Analysis of underwriting results" xr:uid="{91C33C8C-9CAD-4A71-B80E-09EA941F3AA2}"/>
    <hyperlink ref="K61" location="'Analysis of underwriting re'!A1" display="Analysis of underwriting results" xr:uid="{0C155506-B547-489F-8A5B-9C6B6C021C48}"/>
    <hyperlink ref="K65" location="'Analysis of underwriting re'!A1" display="Analysis of underwriting results" xr:uid="{893D0D5A-9F02-48F3-B0E7-E4B713C626EC}"/>
    <hyperlink ref="K69" location="'Analysis of underwriting re'!A1" display="Analysis of underwriting results" xr:uid="{42439646-250F-446F-AC52-87BE6C06A1FD}"/>
    <hyperlink ref="K74" location="'Currency risk'!A1" display="Currency risk" xr:uid="{724E59C6-F5FF-4140-9D50-89112D3DDBD5}"/>
    <hyperlink ref="K79" location="'Currency risk'!A1" display="Currency risk" xr:uid="{D88B0A83-CFB2-4323-8756-CDB01BF53744}"/>
    <hyperlink ref="K84" location="'Currency risk'!A1" display="Currency risk" xr:uid="{CE714280-7226-43DD-8A13-58C6A4B62842}"/>
    <hyperlink ref="K89" location="'Currency risk'!A1" display="Currency risk" xr:uid="{57215B9C-EFDC-4D52-9006-200B6387276F}"/>
    <hyperlink ref="K94" location="'Currency risk'!A1" display="Currency risk" xr:uid="{C6CEC261-EE3A-4E4F-945E-98EE6B078362}"/>
    <hyperlink ref="K99" location="'Currency risk'!A1" display="Currency risk" xr:uid="{D22A79B8-50EA-452E-87F2-CA83BBD767ED}"/>
    <hyperlink ref="K104" location="'Currency risk'!A1" display="Currency risk" xr:uid="{3A694C1F-40F6-4029-9A55-9411BD9F0771}"/>
    <hyperlink ref="K109" location="'Currency risk'!A1" display="Currency risk" xr:uid="{1A0B1982-3FFD-4156-AA6C-9A1613356312}"/>
    <hyperlink ref="K114" location="'Currency risk'!A1" display="Currency risk" xr:uid="{E25D8BE4-3D05-4148-AF17-33BAEC036652}"/>
    <hyperlink ref="K119" location="'Currency risk'!A1" display="Currency risk" xr:uid="{ED024E97-5AAB-430A-8927-78DC9D50EC71}"/>
    <hyperlink ref="K124" location="'Currency risk'!A1" display="Currency risk" xr:uid="{EC2EFCDF-6E0D-4E93-9DB2-FE284B16DFE7}"/>
    <hyperlink ref="K129" location="'Currency risk'!A1" display="Currency risk" xr:uid="{B4F447FC-14B0-4577-8F5D-A6D732B34A95}"/>
    <hyperlink ref="K134" location="'Currency risk'!A1" display="Currency risk" xr:uid="{7DBB01FF-C4B5-42DA-B59F-F6CCFB2CD2DD}"/>
    <hyperlink ref="K139" location="'Currency risk'!A1" display="Currency risk" xr:uid="{BAE92287-7F71-49F2-8B53-272E72AEBFA0}"/>
    <hyperlink ref="K144" location="'Currency risk'!A1" display="Currency risk" xr:uid="{565308F3-F967-4CAD-80A6-8713CF0E1B48}"/>
    <hyperlink ref="K149" location="'Currency risk'!A1" display="Currency risk" xr:uid="{2923D469-EFFF-491D-B557-04CF704F3651}"/>
    <hyperlink ref="K154" location="'Currency risk'!A1" display="Currency risk" xr:uid="{E3F0B41F-D114-4F8A-A1D4-01478C66E736}"/>
    <hyperlink ref="K159" location="'Currency risk'!A1" display="Currency risk" xr:uid="{014B1466-18D0-4C50-9C47-B6DBBD3964F9}"/>
    <hyperlink ref="K164" location="'Currency risk'!A1" display="Currency risk" xr:uid="{B2B82D92-5D18-4A6A-B626-5851ED502DB6}"/>
    <hyperlink ref="K169" location="'Currency risk'!A1" display="Currency risk" xr:uid="{37CF2FE5-184E-4A2F-9CC5-B44DE30E16E9}"/>
    <hyperlink ref="K174" location="'Currency risk'!A1" display="Currency risk" xr:uid="{0D017FBB-50DE-489E-91E1-B0CA4AC39277}"/>
    <hyperlink ref="K179" location="'Currency risk'!A1" display="Currency risk" xr:uid="{93B521B6-8E6B-4C19-B798-5F3AB846980B}"/>
    <hyperlink ref="K184" location="'Currency risk'!A1" display="Currency risk" xr:uid="{7BFE327A-65A7-466F-A5AB-76D0C17ADEFE}"/>
    <hyperlink ref="K189" location="'Currency risk'!A1" display="Currency risk" xr:uid="{95A00927-0274-4C78-BA83-ED4BE275838B}"/>
    <hyperlink ref="K194" location="'Currency risk'!A1" display="Currency risk" xr:uid="{28EA9EB9-91DB-4E83-9900-C2DA023B12A3}"/>
    <hyperlink ref="K199" location="'Currency risk'!A1" display="Currency risk" xr:uid="{49F9C465-9CBB-48F0-BA9D-35FE76782E16}"/>
    <hyperlink ref="K204" location="'Currency risk'!A1" display="Currency risk" xr:uid="{BE59EF29-08BD-4E7C-902A-1EC87DDC7767}"/>
    <hyperlink ref="K209" location="'Currency risk'!A1" display="Currency risk" xr:uid="{051BFA4A-F32A-4723-9489-9457D5E21491}"/>
    <hyperlink ref="K214" location="'Currency risk'!A1" display="Currency risk" xr:uid="{D6AEDA7D-3C09-4CD3-B62A-0AA2F973F50E}"/>
    <hyperlink ref="K219" location="'Currency risk'!A1" display="Currency risk" xr:uid="{0EB8A76F-3898-4502-BD77-0C1BF2426063}"/>
    <hyperlink ref="K224" location="'Currency risk'!A1" display="Currency risk" xr:uid="{35CD02D8-12AA-44A9-88EB-2D64554478C7}"/>
    <hyperlink ref="K229" location="'Currency risk'!A1" display="Currency risk" xr:uid="{D0109A4E-76A8-40AA-821F-EBEBFBF87234}"/>
    <hyperlink ref="K235" location="'Currency risk'!A1" display="Currency risk" xr:uid="{B7BAA175-2C71-4934-A6BF-574551E98722}"/>
    <hyperlink ref="K241" location="'Currency risk'!A1" display="Currency risk" xr:uid="{2186C609-8349-4261-B41A-AEC814CDF785}"/>
    <hyperlink ref="K247" location="'Currency risk'!A1" display="Currency risk" xr:uid="{1EEF1DCC-15B7-4317-A391-5891399C67D0}"/>
    <hyperlink ref="K253" location="'Currency risk'!A1" display="Currency risk" xr:uid="{1D0857BB-2C99-4C89-8B8F-CF3853E49F1E}"/>
    <hyperlink ref="K259" location="'Currency risk'!A1" display="Currency risk" xr:uid="{2A916CE9-0B75-4AB3-BEF6-62C242B00AAA}"/>
    <hyperlink ref="K265" location="'Currency risk'!A1" display="Currency risk" xr:uid="{720A05B9-1910-4F4C-9C50-98F3C3E5127E}"/>
    <hyperlink ref="K271" location="'Currency risk'!A1" display="Currency risk" xr:uid="{BBE6F923-598F-4221-9615-7C807132386A}"/>
    <hyperlink ref="K277" location="'Currency risk'!A1" display="Currency risk" xr:uid="{7E62359A-966B-4E28-A6EA-96401E56339D}"/>
    <hyperlink ref="K284" location="'Currency risk'!A1" display="Currency risk" xr:uid="{C24C9DEE-B471-4417-BEA3-481CD46DDE73}"/>
    <hyperlink ref="K291" location="'Currency risk'!A1" display="Currency risk" xr:uid="{CAFB7061-01BE-4C44-8728-AECDF0640730}"/>
    <hyperlink ref="K298" location="'Currency risk'!A1" display="Currency risk" xr:uid="{F21531D3-9273-4B3F-A441-B0E4C8802FBD}"/>
    <hyperlink ref="K305" location="'Currency risk'!A1" display="Currency risk" xr:uid="{4F40811E-14BC-4C59-977C-86078B9EFCD4}"/>
    <hyperlink ref="K312" location="'Currency risk'!A1" display="Currency risk" xr:uid="{F34101EF-822A-4DC0-95CB-08B7A0D4CE56}"/>
    <hyperlink ref="K319" location="'Currency risk'!A1" display="Currency risk" xr:uid="{26A91D9B-C10D-4195-8281-389881C32780}"/>
    <hyperlink ref="K326" location="'Currency risk'!A1" display="Currency risk" xr:uid="{0C9C9EA0-657F-4140-BEE0-C91A3856954A}"/>
    <hyperlink ref="K333" location="'Currency risk'!A1" display="Currency risk" xr:uid="{BC7A2972-ED59-4009-8D2C-3329AE49B26A}"/>
    <hyperlink ref="D335" location="'Balance Sheet'!A1" display="Balance Sheet - Liabilities" xr:uid="{CECA558A-CAE7-4DA5-A9F7-6D774AB86E1E}"/>
    <hyperlink ref="D336" location="'Balance Sheet'!A1" display="Balance Sheet - Liabilities" xr:uid="{6EDEB320-A67E-4FAA-BFAF-E9CFE45F9411}"/>
    <hyperlink ref="K337" location="'Discounted claims values'!A1" display="Discounted claims values" xr:uid="{8A8B2C2B-31DE-4754-A175-551C37CEC245}"/>
    <hyperlink ref="D339" location="'Balance Sheet'!A1" display="Balance Sheet - Liabilities" xr:uid="{DF31C253-9EA1-4DE9-88CB-7F3FE04BCF23}"/>
    <hyperlink ref="D340" location="'Balance Sheet'!A1" display="Balance Sheet - Liabilities" xr:uid="{1172FA22-86F2-427E-9463-02C665894D2A}"/>
    <hyperlink ref="K341" location="'Discounted claims values'!A1" display="Discounted claims values" xr:uid="{9FD5D23A-4277-4C50-9630-DEF89B7E5993}"/>
    <hyperlink ref="D343" location="'Balance Sheet'!A1" display="Balance Sheet - Liabilities" xr:uid="{8647E7CE-8419-4F73-A6F0-580C9E55914F}"/>
    <hyperlink ref="D344" location="'Balance Sheet'!A1" display="Balance Sheet - Liabilities" xr:uid="{6D6D3BE0-D007-408A-9BFC-B5460955FDA1}"/>
    <hyperlink ref="K345" location="'Discounted claims values'!A1" display="Discounted claims values" xr:uid="{ED2BC0B8-A0AC-4A45-931C-8DADB8EC77E5}"/>
    <hyperlink ref="D347" location="'Balance Sheet'!A1" display="Balance Sheet - Liabilities" xr:uid="{15B5E99E-54B4-48B6-93C0-5CFCB9C8DE69}"/>
    <hyperlink ref="D348" location="'Balance Sheet'!A1" display="Balance Sheet - Liabilities" xr:uid="{CA8ACBC1-8B6D-4543-B485-1F3E801FF95D}"/>
    <hyperlink ref="K349" location="'Discounted claims values'!A1" display="Discounted claims values" xr:uid="{993ADE73-33FF-49C2-8C18-0B51732994A3}"/>
    <hyperlink ref="D351" location="'Balance Sheet'!A1" display="Balance Sheet - Liabilities" xr:uid="{ECE298A8-9CF7-4C56-BE33-8A06FA7F2E37}"/>
    <hyperlink ref="D352" location="'Balance Sheet'!A1" display="Balance Sheet - Liabilities" xr:uid="{CA71DA76-E7D3-48B2-B67B-8EDDABB084AC}"/>
    <hyperlink ref="K353" location="'Discounted claims values'!A1" display="Discounted claims values" xr:uid="{81D5423D-80FA-4243-9F97-990E742DA26C}"/>
    <hyperlink ref="D355" location="'Balance Sheet'!A1" display="Balance Sheet - Liabilities" xr:uid="{81C7FC35-CA12-4D2F-ABD4-77D41C4D9D29}"/>
    <hyperlink ref="D356" location="'Balance Sheet'!A1" display="Balance Sheet - Liabilities" xr:uid="{83DA9C7E-9CB2-4E2C-8C28-236BF5854EFD}"/>
    <hyperlink ref="K357" location="'Discounted claims values'!A1" display="Discounted claims values" xr:uid="{C638419C-A648-41C0-B429-30F4FF2C9271}"/>
    <hyperlink ref="D359" location="'Balance Sheet'!A1" display="Balance Sheet - Liabilities" xr:uid="{72F28646-E997-495E-9E4C-92CE16CC80C9}"/>
    <hyperlink ref="D360" location="'Balance Sheet'!A1" display="Balance Sheet - Liabilities" xr:uid="{3A1A7F30-5874-46E5-B8C8-D856DD766C21}"/>
    <hyperlink ref="K361" location="'Discounted claims values'!A1" display="Discounted claims values" xr:uid="{6B7184D2-2A5F-4329-A012-60180E12F51B}"/>
    <hyperlink ref="D363" location="'Balance Sheet'!A1" display="Balance Sheet - Liabilities" xr:uid="{92449A7F-F6FB-4A3D-BEB4-CBB24C33B7E4}"/>
    <hyperlink ref="D364" location="'Balance Sheet'!A1" display="Balance Sheet - Liabilities" xr:uid="{60EB741C-BA8C-4D39-9B1B-B94E1BBEB6A6}"/>
    <hyperlink ref="K365" location="'Discounted claims values'!A1" display="Discounted claims values" xr:uid="{874655CD-43D1-4AFB-995B-858F5E003D13}"/>
    <hyperlink ref="K369" location="'Discounted claims values'!A1" display="Discounted claims values" xr:uid="{D7E07A9F-B7B4-4384-AC1B-42E7137A1038}"/>
    <hyperlink ref="K373" location="'Discounted claims values'!A1" display="Discounted claims values" xr:uid="{141AE625-B482-4DED-B993-A5973CAB6336}"/>
    <hyperlink ref="K377" location="'Discounted claims values'!A1" display="Discounted claims values" xr:uid="{BA197DD5-4F15-44FF-94D3-585856B7D0BA}"/>
    <hyperlink ref="K381" location="'Discounted claims values'!A1" display="Discounted claims values" xr:uid="{B88E2D0A-BC20-464C-A22E-5E133827A920}"/>
    <hyperlink ref="K385" location="'Discounted claims values'!A1" display="Discounted claims values" xr:uid="{FC91992F-DAE3-4E53-B93A-DC9F6C96BEC2}"/>
    <hyperlink ref="K389" location="'Discounted claims values'!A1" display="Discounted claims values" xr:uid="{CBA3E7C1-B476-435C-AE5C-F770B0F1C568}"/>
    <hyperlink ref="K393" location="'Discounted claims values'!A1" display="Discounted claims values" xr:uid="{F07DEF70-83CF-421A-A02C-03C6F22DB27A}"/>
    <hyperlink ref="K397" location="'Discounted claims values'!A1" display="Discounted claims values" xr:uid="{FBB74146-8141-4C96-B11A-523C9CCBF1CD}"/>
    <hyperlink ref="D367" location="'Balance Sheet'!A1" display="Balance Sheet - Assets" xr:uid="{C4DB930A-F972-417D-A154-116D4AC2E608}"/>
    <hyperlink ref="D368" location="'Balance Sheet'!A1" display="Balance Sheet - Assets" xr:uid="{567A45A3-189F-4D1C-B435-1C52DE14EFA7}"/>
    <hyperlink ref="D371" location="'Balance Sheet'!A1" display="Balance Sheet - Assets" xr:uid="{0842D456-7678-4BD7-A229-0B52AE4E56BC}"/>
    <hyperlink ref="D372" location="'Balance Sheet'!A1" display="Balance Sheet - Assets" xr:uid="{B2A6AA7F-A58F-4E9A-BCC3-406C192CF28A}"/>
    <hyperlink ref="D375" location="'Balance Sheet'!A1" display="Balance Sheet - Assets" xr:uid="{9D165164-21FA-4524-84B8-303B74A5E06C}"/>
    <hyperlink ref="D376" location="'Balance Sheet'!A1" display="Balance Sheet - Assets" xr:uid="{348BDB26-57D2-472E-8865-D83CAEEA6A48}"/>
    <hyperlink ref="D379" location="'Balance Sheet'!A1" display="Balance Sheet - Assets" xr:uid="{74CF1A96-F3C1-473E-8692-3963825A1F45}"/>
    <hyperlink ref="D380" location="'Balance Sheet'!A1" display="Balance Sheet - Assets" xr:uid="{1FADE8B9-15E5-4C15-AFB4-18065F14EE24}"/>
    <hyperlink ref="D383" location="'Balance Sheet'!A1" display="Balance Sheet - Assets" xr:uid="{003754C4-BBC4-482F-99EC-FB0269792CB5}"/>
    <hyperlink ref="D384" location="'Balance Sheet'!A1" display="Balance Sheet - Assets" xr:uid="{3CA6BF31-3D65-4837-987A-4EEF9E328268}"/>
    <hyperlink ref="D387" location="'Balance Sheet'!A1" display="Balance Sheet - Assets" xr:uid="{EE410537-F110-4E5D-A9D5-09FB142D64DD}"/>
    <hyperlink ref="D388" location="'Balance Sheet'!A1" display="Balance Sheet - Assets" xr:uid="{912B5A42-9192-47DC-B10E-568B359B8CEF}"/>
    <hyperlink ref="D391" location="'Balance Sheet'!A1" display="Balance Sheet - Assets" xr:uid="{30865F88-3758-4B4C-A97C-ADF9CD0B0864}"/>
    <hyperlink ref="D392" location="'Balance Sheet'!A1" display="Balance Sheet - Assets" xr:uid="{0A876968-8E80-43B8-B424-D31F43C974D7}"/>
    <hyperlink ref="D395" location="'Balance Sheet'!A1" display="Balance Sheet - Assets" xr:uid="{77926345-16A1-495E-B3F4-5C9E7D288B28}"/>
    <hyperlink ref="D396" location="'Balance Sheet'!A1" display="Balance Sheet - Assets" xr:uid="{E21976D2-B5C1-4214-9037-306C9A4A5187}"/>
  </hyperlinks>
  <pageMargins left="0.7" right="0.7" top="0.75" bottom="0.75" header="0.3" footer="0.3"/>
  <pageSetup paperSize="9" orientation="portrait" r:id="rId1"/>
  <headerFooter>
    <oddFooter>&amp;C_x000D_&amp;1#&amp;"Calibri"&amp;10&amp;K000000 Classification: Unclassified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919D-DE9F-403D-B6F5-6DA87384CCCC}">
  <sheetPr codeName="Sheet4"/>
  <dimension ref="B1:J28"/>
  <sheetViews>
    <sheetView showGridLines="0" workbookViewId="0">
      <selection activeCell="E40" sqref="E40"/>
    </sheetView>
  </sheetViews>
  <sheetFormatPr defaultColWidth="8.7265625" defaultRowHeight="14" x14ac:dyDescent="0.3"/>
  <cols>
    <col min="1" max="2" width="4.54296875" style="9" customWidth="1"/>
    <col min="3" max="3" width="1" style="9" customWidth="1"/>
    <col min="4" max="4" width="13.26953125" style="9" customWidth="1"/>
    <col min="5" max="5" width="54.81640625" style="9" bestFit="1" customWidth="1"/>
    <col min="6" max="6" width="0.54296875" style="9" customWidth="1"/>
    <col min="7" max="7" width="11.54296875" style="9" bestFit="1" customWidth="1"/>
    <col min="8" max="16384" width="8.7265625" style="9"/>
  </cols>
  <sheetData>
    <row r="1" spans="2:10" s="19" customFormat="1" x14ac:dyDescent="0.3">
      <c r="B1" s="607" t="s">
        <v>118</v>
      </c>
      <c r="C1" s="608"/>
      <c r="D1" s="608"/>
      <c r="E1" s="608"/>
    </row>
    <row r="2" spans="2:10" s="19" customFormat="1" x14ac:dyDescent="0.3">
      <c r="B2" s="608"/>
      <c r="C2" s="608"/>
      <c r="D2" s="608"/>
      <c r="E2" s="608"/>
    </row>
    <row r="3" spans="2:10" s="19" customFormat="1" x14ac:dyDescent="0.3">
      <c r="B3" s="608"/>
      <c r="C3" s="608"/>
      <c r="D3" s="608"/>
      <c r="E3" s="608"/>
    </row>
    <row r="6" spans="2:10" x14ac:dyDescent="0.3">
      <c r="B6" s="77" t="s">
        <v>119</v>
      </c>
      <c r="D6" s="77" t="s">
        <v>120</v>
      </c>
      <c r="E6" s="77" t="s">
        <v>118</v>
      </c>
      <c r="G6" s="78" t="s">
        <v>121</v>
      </c>
      <c r="J6" s="30"/>
    </row>
    <row r="7" spans="2:10" x14ac:dyDescent="0.3">
      <c r="B7" s="79">
        <v>1</v>
      </c>
      <c r="D7" s="609" t="s">
        <v>122</v>
      </c>
      <c r="E7" s="14" t="s">
        <v>10</v>
      </c>
      <c r="F7" s="80"/>
      <c r="G7" s="81" t="s">
        <v>123</v>
      </c>
      <c r="I7" s="82"/>
    </row>
    <row r="8" spans="2:10" x14ac:dyDescent="0.3">
      <c r="B8" s="79">
        <v>2</v>
      </c>
      <c r="D8" s="610"/>
      <c r="E8" s="14" t="s">
        <v>124</v>
      </c>
      <c r="F8" s="80"/>
      <c r="G8" s="81" t="s">
        <v>123</v>
      </c>
    </row>
    <row r="9" spans="2:10" x14ac:dyDescent="0.3">
      <c r="B9" s="83">
        <v>3</v>
      </c>
      <c r="D9" s="610"/>
      <c r="E9" s="14" t="s">
        <v>125</v>
      </c>
      <c r="F9" s="80"/>
      <c r="G9" s="84" t="s">
        <v>123</v>
      </c>
    </row>
    <row r="10" spans="2:10" x14ac:dyDescent="0.3">
      <c r="B10" s="79">
        <v>4</v>
      </c>
      <c r="D10" s="612" t="s">
        <v>126</v>
      </c>
      <c r="E10" s="14" t="s">
        <v>1</v>
      </c>
      <c r="G10" s="81" t="s">
        <v>123</v>
      </c>
    </row>
    <row r="11" spans="2:10" x14ac:dyDescent="0.3">
      <c r="B11" s="79">
        <v>5</v>
      </c>
      <c r="D11" s="613"/>
      <c r="E11" s="14" t="s">
        <v>127</v>
      </c>
      <c r="F11" s="80"/>
      <c r="G11" s="81" t="s">
        <v>123</v>
      </c>
    </row>
    <row r="12" spans="2:10" x14ac:dyDescent="0.3">
      <c r="B12" s="83">
        <v>6</v>
      </c>
      <c r="D12" s="613"/>
      <c r="E12" s="14" t="s">
        <v>128</v>
      </c>
      <c r="F12" s="80"/>
      <c r="G12" s="81" t="s">
        <v>123</v>
      </c>
    </row>
    <row r="13" spans="2:10" x14ac:dyDescent="0.3">
      <c r="B13" s="79">
        <v>7</v>
      </c>
      <c r="D13" s="613"/>
      <c r="E13" s="14" t="s">
        <v>129</v>
      </c>
      <c r="F13" s="80"/>
      <c r="G13" s="81" t="s">
        <v>123</v>
      </c>
    </row>
    <row r="14" spans="2:10" x14ac:dyDescent="0.3">
      <c r="B14" s="79">
        <v>8</v>
      </c>
      <c r="D14" s="613"/>
      <c r="E14" s="14" t="s">
        <v>2</v>
      </c>
      <c r="F14" s="80"/>
      <c r="G14" s="81" t="s">
        <v>123</v>
      </c>
    </row>
    <row r="15" spans="2:10" x14ac:dyDescent="0.3">
      <c r="B15" s="83">
        <v>9</v>
      </c>
      <c r="D15" s="614"/>
      <c r="E15" s="14" t="s">
        <v>130</v>
      </c>
      <c r="F15" s="80"/>
      <c r="G15" s="81" t="s">
        <v>123</v>
      </c>
    </row>
    <row r="16" spans="2:10" x14ac:dyDescent="0.3">
      <c r="B16" s="83">
        <v>10</v>
      </c>
      <c r="D16" s="610" t="s">
        <v>131</v>
      </c>
      <c r="E16" s="14" t="s">
        <v>132</v>
      </c>
      <c r="F16" s="80"/>
      <c r="G16" s="81" t="s">
        <v>123</v>
      </c>
      <c r="H16" s="30"/>
    </row>
    <row r="17" spans="2:8" x14ac:dyDescent="0.3">
      <c r="B17" s="79">
        <v>11</v>
      </c>
      <c r="D17" s="610"/>
      <c r="E17" s="14" t="s">
        <v>133</v>
      </c>
      <c r="F17" s="80"/>
      <c r="G17" s="81" t="s">
        <v>123</v>
      </c>
      <c r="H17" s="30"/>
    </row>
    <row r="18" spans="2:8" x14ac:dyDescent="0.3">
      <c r="B18" s="79">
        <v>12</v>
      </c>
      <c r="D18" s="610"/>
      <c r="E18" s="14" t="s">
        <v>134</v>
      </c>
      <c r="F18" s="80"/>
      <c r="G18" s="81" t="s">
        <v>123</v>
      </c>
      <c r="H18" s="30"/>
    </row>
    <row r="19" spans="2:8" x14ac:dyDescent="0.3">
      <c r="B19" s="83">
        <v>13</v>
      </c>
      <c r="D19" s="611"/>
      <c r="E19" s="14" t="s">
        <v>135</v>
      </c>
      <c r="F19" s="80"/>
      <c r="G19" s="81" t="s">
        <v>123</v>
      </c>
    </row>
    <row r="20" spans="2:8" x14ac:dyDescent="0.3">
      <c r="B20" s="79">
        <v>14</v>
      </c>
      <c r="D20" s="609" t="s">
        <v>136</v>
      </c>
      <c r="E20" s="14" t="s">
        <v>103</v>
      </c>
      <c r="G20" s="81" t="s">
        <v>123</v>
      </c>
    </row>
    <row r="21" spans="2:8" x14ac:dyDescent="0.3">
      <c r="B21" s="79">
        <v>15</v>
      </c>
      <c r="D21" s="610"/>
      <c r="E21" s="14" t="s">
        <v>137</v>
      </c>
      <c r="F21" s="80"/>
      <c r="G21" s="81" t="s">
        <v>123</v>
      </c>
    </row>
    <row r="22" spans="2:8" x14ac:dyDescent="0.3">
      <c r="B22" s="83">
        <v>16</v>
      </c>
      <c r="D22" s="610"/>
      <c r="E22" s="14" t="s">
        <v>7</v>
      </c>
      <c r="F22" s="80"/>
      <c r="G22" s="81" t="s">
        <v>123</v>
      </c>
    </row>
    <row r="23" spans="2:8" x14ac:dyDescent="0.3">
      <c r="B23" s="83">
        <v>17</v>
      </c>
      <c r="D23" s="610"/>
      <c r="E23" s="14" t="s">
        <v>106</v>
      </c>
      <c r="F23" s="80"/>
      <c r="G23" s="81" t="s">
        <v>123</v>
      </c>
    </row>
    <row r="24" spans="2:8" x14ac:dyDescent="0.3">
      <c r="B24" s="83">
        <v>18</v>
      </c>
      <c r="D24" s="610"/>
      <c r="E24" s="14" t="s">
        <v>138</v>
      </c>
      <c r="F24" s="80"/>
      <c r="G24" s="81" t="s">
        <v>123</v>
      </c>
    </row>
    <row r="25" spans="2:8" x14ac:dyDescent="0.3">
      <c r="B25" s="83">
        <v>19</v>
      </c>
      <c r="D25" s="610"/>
      <c r="E25" s="14" t="s">
        <v>139</v>
      </c>
      <c r="F25" s="80"/>
      <c r="G25" s="81" t="s">
        <v>123</v>
      </c>
    </row>
    <row r="26" spans="2:8" x14ac:dyDescent="0.3">
      <c r="B26" s="83">
        <v>20</v>
      </c>
      <c r="D26" s="610"/>
      <c r="E26" s="14" t="s">
        <v>140</v>
      </c>
      <c r="F26" s="80"/>
      <c r="G26" s="81" t="s">
        <v>123</v>
      </c>
    </row>
    <row r="27" spans="2:8" x14ac:dyDescent="0.3">
      <c r="B27" s="83">
        <v>21</v>
      </c>
      <c r="D27" s="610"/>
      <c r="E27" s="14" t="s">
        <v>9</v>
      </c>
      <c r="F27" s="80"/>
      <c r="G27" s="81" t="s">
        <v>123</v>
      </c>
    </row>
    <row r="28" spans="2:8" x14ac:dyDescent="0.3">
      <c r="B28" s="83">
        <v>22</v>
      </c>
      <c r="D28" s="611"/>
      <c r="E28" s="14" t="s">
        <v>12</v>
      </c>
      <c r="G28" s="81" t="s">
        <v>123</v>
      </c>
      <c r="H28" s="30"/>
    </row>
  </sheetData>
  <sheetProtection algorithmName="SHA-512" hashValue="58je3KjOkr6Ns8BSJQXJP3YgWKzXnJDnG/+TT1H7yS8nKI3o3OuISoAv9ZPrUvTwUK591bKWTGNUywXzvy6mCw==" saltValue="4ArTXn9zd7210d8Zm8LQ4w==" spinCount="100000" sheet="1" formatCells="0" formatColumns="0"/>
  <mergeCells count="5">
    <mergeCell ref="D20:D28"/>
    <mergeCell ref="B1:E3"/>
    <mergeCell ref="D7:D9"/>
    <mergeCell ref="D10:D15"/>
    <mergeCell ref="D16:D19"/>
  </mergeCells>
  <hyperlinks>
    <hyperlink ref="G7" location="'Statement of profit and loss'!_Toc157772372" display="Click here" xr:uid="{54FB6A63-4BFA-4B97-BAE0-43840A2FEA4A}"/>
    <hyperlink ref="G8" location="'Balance Sheet'!_Toc157772373" display="Click here" xr:uid="{65570099-65B8-42D1-AAB3-409EC1DDC2D1}"/>
    <hyperlink ref="G11" location="'Financial Assets past due'!A1" display="Click here" xr:uid="{00E19B7D-213B-411A-8D62-5C89A91547A7}"/>
    <hyperlink ref="G13" location="'Maturity analysis of syndicate '!_Toc157772381" display="Click here" xr:uid="{F56F893D-999E-4A61-BB1F-12D8A9DC48EC}"/>
    <hyperlink ref="G14" location="'Currency risk'!_Toc157772382" display="Click here" xr:uid="{E03E3C1C-FE2C-45BE-A5E4-1D27D89BC37B}"/>
    <hyperlink ref="G15" location="'Sensitivity analysis financial '!_Toc157772383" display="Click here" xr:uid="{1A728062-8B40-4E3C-A82A-8584B07A78D9}"/>
    <hyperlink ref="G21" location="'Geographical split of gross '!A1" display="Click here" xr:uid="{9D6EB257-8815-4AF2-9B15-25E82303B6D3}"/>
    <hyperlink ref="G22" location="'Net operating expenses'!A1" display="Click here" xr:uid="{5FADD396-4D43-466E-B03A-231E62F9A44F}"/>
    <hyperlink ref="G23" location="'Investment return'!_Toc157772387" display="Click here" xr:uid="{D1946A01-E4DF-4BF6-9EEF-91BEA9E9828F}"/>
    <hyperlink ref="G24" location="' Financial Investments (FI)'!A1" display="Click here" xr:uid="{336D0AFE-F95A-4C63-B954-13ECDA64C29D}"/>
    <hyperlink ref="G25" location="'Assets by FV hierarchy class'!A1" display="Click here" xr:uid="{951D0A84-2C89-4691-AB83-CA1E9B4F529B}"/>
    <hyperlink ref="G16" location="'Claims development table; gross'!_Toc157772393" display="Click here" xr:uid="{50DB3B9C-8BCF-4C07-B7FD-272FFD7BF69C}"/>
    <hyperlink ref="G18" location="'Discount rates and mean terms'!A1" display="Click here" xr:uid="{FFC7E91B-A1C3-4BEF-9EB3-AF77FFAA76E6}"/>
    <hyperlink ref="G19" location="'Discounted claims values'!A1" display="Click here" xr:uid="{1A41060C-9408-401B-BD8F-D306AA80CA7A}"/>
    <hyperlink ref="G10" location="'Exposure to credit risk'!A1" display="Click here" xr:uid="{C2C1BAA4-C322-4A8A-AAE2-9F98A2D9FFA6}"/>
    <hyperlink ref="G20" location="'Analysis of underwriting re'!A1" display="Click here" xr:uid="{6FF57218-B494-458A-A71D-A0693150D3A4}"/>
    <hyperlink ref="G17" location="'Claims development; net'!A1" display="Click here" xr:uid="{AB1FE409-65B9-4613-A3A8-398813F88C83}"/>
    <hyperlink ref="G28" location="'Foreign exchange rates'!A1" display="Click here" xr:uid="{08F853C0-53CA-4573-923E-C1AE74355803}"/>
    <hyperlink ref="G9" location="'Statement of Change in members '!A1" display="Click here" xr:uid="{728B678E-74C8-4A81-9192-16CBD5318C51}"/>
    <hyperlink ref="G12" location="'Age analysis of past due no imp'!A1" display="Click here" xr:uid="{AD5E3891-5CC4-4406-9542-9080B80A2EBF}"/>
    <hyperlink ref="G26" location="Debtors!A1" display="Click here" xr:uid="{A9EF1079-D58A-41C2-990C-8E17DFBB262B}"/>
    <hyperlink ref="G27" location="Creditors!A1" display="Click here" xr:uid="{A4188661-2CFD-450D-BD66-9C4D4FBDD142}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Footer>&amp;C_x000D_&amp;1#&amp;"Calibri"&amp;10&amp;K000000 Classification: Unclassified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2907-9E51-4B33-AF02-3BCB492E877D}">
  <sheetPr codeName="Sheet5">
    <tabColor rgb="FF92D050"/>
  </sheetPr>
  <dimension ref="C2"/>
  <sheetViews>
    <sheetView showGridLines="0" workbookViewId="0">
      <selection activeCell="H15" sqref="H15"/>
    </sheetView>
  </sheetViews>
  <sheetFormatPr defaultRowHeight="14.5" x14ac:dyDescent="0.35"/>
  <sheetData>
    <row r="2" spans="3:3" x14ac:dyDescent="0.35">
      <c r="C2" s="6" t="s">
        <v>141</v>
      </c>
    </row>
  </sheetData>
  <sheetProtection algorithmName="SHA-512" hashValue="4fwg2nAKMdurbaX4e4nqocmeTJiYaZemCotIsWOFp1eftFxuumClGB5JjGe9p3ZVyRpScah2vpprknPo/1uDZg==" saltValue="cZDcusB1erZiYV3ohLmrlA==" spinCount="100000" sheet="1" objects="1" scenarios="1"/>
  <hyperlinks>
    <hyperlink ref="C2" location="Content!A1" display="&lt;&lt;&lt; Back to ToC" xr:uid="{899F1B58-C400-4B66-813C-2042553347A9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21A9-8DEB-40FE-98C4-F3697FDC9847}">
  <sheetPr codeName="Sheet6">
    <pageSetUpPr fitToPage="1"/>
  </sheetPr>
  <dimension ref="B2:L126"/>
  <sheetViews>
    <sheetView showGridLines="0" zoomScaleNormal="100" workbookViewId="0">
      <selection activeCell="E115" sqref="E115:G117"/>
    </sheetView>
  </sheetViews>
  <sheetFormatPr defaultColWidth="8.7265625" defaultRowHeight="14" outlineLevelCol="4" x14ac:dyDescent="0.3"/>
  <cols>
    <col min="1" max="1" width="3.54296875" style="9" customWidth="1"/>
    <col min="2" max="2" width="4" style="493" bestFit="1" customWidth="1"/>
    <col min="3" max="3" width="78.1796875" style="9" bestFit="1" customWidth="1"/>
    <col min="4" max="4" width="21.54296875" style="9" hidden="1" customWidth="1" outlineLevel="1"/>
    <col min="5" max="5" width="20.54296875" style="9" customWidth="1" collapsed="1"/>
    <col min="6" max="7" width="20.54296875" style="9" customWidth="1"/>
    <col min="8" max="8" width="20.54296875" style="9" hidden="1" customWidth="1" outlineLevel="1"/>
    <col min="9" max="9" width="20.54296875" style="9" hidden="1" customWidth="1" outlineLevel="2"/>
    <col min="10" max="10" width="20.54296875" style="9" hidden="1" customWidth="1" outlineLevel="3"/>
    <col min="11" max="11" width="20.54296875" style="9" hidden="1" customWidth="1" outlineLevel="4"/>
    <col min="12" max="12" width="20.54296875" style="9" customWidth="1" collapsed="1"/>
    <col min="13" max="19" width="12" style="9" customWidth="1"/>
    <col min="20" max="21" width="8.7265625" style="9"/>
    <col min="22" max="22" width="12" style="9" bestFit="1" customWidth="1"/>
    <col min="23" max="16383" width="8.7265625" style="9"/>
    <col min="16384" max="16384" width="8.7265625" style="9" bestFit="1"/>
  </cols>
  <sheetData>
    <row r="2" spans="2:12" ht="15.5" x14ac:dyDescent="0.3">
      <c r="C2" s="312" t="str">
        <f>IF('Key inputs'!$D$6="",'Key inputs'!$C$6,'Key inputs'!$D$6)</f>
        <v>Syndicate number</v>
      </c>
      <c r="D2" s="312"/>
      <c r="E2" s="52" t="s">
        <v>141</v>
      </c>
    </row>
    <row r="3" spans="2:12" ht="19.5" customHeight="1" x14ac:dyDescent="0.3">
      <c r="C3" s="312" t="s">
        <v>142</v>
      </c>
      <c r="D3" s="312"/>
      <c r="F3" s="1"/>
      <c r="G3" s="1"/>
      <c r="H3" s="1"/>
      <c r="I3" s="1"/>
      <c r="J3" s="1"/>
      <c r="K3" s="1"/>
    </row>
    <row r="4" spans="2:12" ht="15.5" x14ac:dyDescent="0.3">
      <c r="C4" s="312" t="s">
        <v>143</v>
      </c>
      <c r="D4" s="312"/>
      <c r="E4" s="2"/>
      <c r="F4" s="2"/>
      <c r="G4" s="2"/>
      <c r="H4" s="2"/>
      <c r="I4" s="2"/>
      <c r="J4" s="2"/>
      <c r="K4" s="2"/>
    </row>
    <row r="5" spans="2:12" x14ac:dyDescent="0.3">
      <c r="C5" s="313" t="str">
        <f>"For the year ended 31 December "&amp; $E$7</f>
        <v>For the year ended 31 December 2024</v>
      </c>
      <c r="D5" s="313"/>
      <c r="E5" s="3"/>
      <c r="F5" s="3"/>
    </row>
    <row r="6" spans="2:12" x14ac:dyDescent="0.3">
      <c r="C6" s="313" t="str">
        <f>"Figures in thousands of "&amp;'Key inputs'!G26</f>
        <v>Figures in thousands of GBP</v>
      </c>
      <c r="D6" s="313"/>
      <c r="E6" s="3"/>
      <c r="F6" s="3"/>
    </row>
    <row r="7" spans="2:12" x14ac:dyDescent="0.3">
      <c r="B7" s="619"/>
      <c r="C7" s="620"/>
      <c r="D7" s="378"/>
      <c r="E7" s="615">
        <f>'Key inputs'!C31</f>
        <v>2024</v>
      </c>
      <c r="F7" s="615"/>
      <c r="G7" s="615"/>
      <c r="H7" s="615"/>
      <c r="I7" s="615"/>
      <c r="J7" s="615"/>
      <c r="K7" s="615"/>
      <c r="L7" s="615"/>
    </row>
    <row r="8" spans="2:12" x14ac:dyDescent="0.3">
      <c r="B8" s="621"/>
      <c r="C8" s="622"/>
      <c r="D8" s="379" t="s">
        <v>144</v>
      </c>
      <c r="E8" s="316" t="str">
        <f>'Key inputs'!C32</f>
        <v>2024 UY</v>
      </c>
      <c r="F8" s="316" t="str">
        <f>'Key inputs'!D32</f>
        <v>2023 UY</v>
      </c>
      <c r="G8" s="316" t="str">
        <f>'Key inputs'!E32</f>
        <v>2022 UY</v>
      </c>
      <c r="H8" s="316" t="str">
        <f>LEFT(G8,4)-1&amp;" UY"</f>
        <v>2021 UY</v>
      </c>
      <c r="I8" s="316" t="str">
        <f t="shared" ref="I8:K8" si="0">LEFT(H8,4)-1&amp;" UY"</f>
        <v>2020 UY</v>
      </c>
      <c r="J8" s="316" t="str">
        <f t="shared" si="0"/>
        <v>2019 UY</v>
      </c>
      <c r="K8" s="316" t="str">
        <f t="shared" si="0"/>
        <v>2018 UY</v>
      </c>
      <c r="L8" s="316" t="str">
        <f>'Key inputs'!F32</f>
        <v>Total</v>
      </c>
    </row>
    <row r="9" spans="2:12" x14ac:dyDescent="0.3">
      <c r="B9" s="623"/>
      <c r="C9" s="624"/>
      <c r="D9" s="380"/>
      <c r="E9" s="316" t="s">
        <v>145</v>
      </c>
      <c r="F9" s="316" t="s">
        <v>146</v>
      </c>
      <c r="G9" s="316" t="s">
        <v>147</v>
      </c>
      <c r="H9" s="316" t="s">
        <v>148</v>
      </c>
      <c r="I9" s="316" t="s">
        <v>149</v>
      </c>
      <c r="J9" s="316" t="s">
        <v>150</v>
      </c>
      <c r="K9" s="316" t="s">
        <v>151</v>
      </c>
      <c r="L9" s="316" t="s">
        <v>152</v>
      </c>
    </row>
    <row r="10" spans="2:12" x14ac:dyDescent="0.3">
      <c r="B10" s="79">
        <v>1</v>
      </c>
      <c r="C10" s="21" t="s">
        <v>153</v>
      </c>
      <c r="D10" s="21" t="s">
        <v>154</v>
      </c>
      <c r="E10" s="90"/>
      <c r="F10" s="90"/>
      <c r="G10" s="90"/>
      <c r="H10" s="90"/>
      <c r="I10" s="90"/>
      <c r="J10" s="90"/>
      <c r="K10" s="90"/>
      <c r="L10" s="164">
        <f t="shared" ref="L10:L38" si="1">SUM(E10:K10)</f>
        <v>0</v>
      </c>
    </row>
    <row r="11" spans="2:12" x14ac:dyDescent="0.3">
      <c r="B11" s="79">
        <v>2</v>
      </c>
      <c r="C11" s="21" t="s">
        <v>155</v>
      </c>
      <c r="D11" s="21" t="s">
        <v>156</v>
      </c>
      <c r="E11" s="90"/>
      <c r="F11" s="90"/>
      <c r="G11" s="90"/>
      <c r="H11" s="90"/>
      <c r="I11" s="90"/>
      <c r="J11" s="90"/>
      <c r="K11" s="90"/>
      <c r="L11" s="164">
        <f t="shared" si="1"/>
        <v>0</v>
      </c>
    </row>
    <row r="12" spans="2:12" x14ac:dyDescent="0.3">
      <c r="B12" s="79">
        <v>3</v>
      </c>
      <c r="C12" s="22" t="s">
        <v>157</v>
      </c>
      <c r="D12" s="22" t="s">
        <v>158</v>
      </c>
      <c r="E12" s="164">
        <f>SUM(E10:E11)</f>
        <v>0</v>
      </c>
      <c r="F12" s="164">
        <f t="shared" ref="F12:K12" si="2">SUM(F10:F11)</f>
        <v>0</v>
      </c>
      <c r="G12" s="164">
        <f t="shared" si="2"/>
        <v>0</v>
      </c>
      <c r="H12" s="164">
        <f t="shared" si="2"/>
        <v>0</v>
      </c>
      <c r="I12" s="164">
        <f t="shared" si="2"/>
        <v>0</v>
      </c>
      <c r="J12" s="164">
        <f t="shared" si="2"/>
        <v>0</v>
      </c>
      <c r="K12" s="164">
        <f t="shared" si="2"/>
        <v>0</v>
      </c>
      <c r="L12" s="164">
        <f t="shared" si="1"/>
        <v>0</v>
      </c>
    </row>
    <row r="13" spans="2:12" ht="14.5" x14ac:dyDescent="0.3">
      <c r="B13" s="79"/>
      <c r="C13" s="33" t="s">
        <v>159</v>
      </c>
      <c r="D13" s="383"/>
      <c r="E13" s="91"/>
      <c r="F13" s="5"/>
      <c r="G13" s="5"/>
      <c r="H13" s="5"/>
      <c r="I13" s="5"/>
      <c r="J13" s="5"/>
      <c r="K13" s="5"/>
      <c r="L13" s="36"/>
    </row>
    <row r="14" spans="2:12" x14ac:dyDescent="0.3">
      <c r="B14" s="79">
        <v>4</v>
      </c>
      <c r="C14" s="21" t="s">
        <v>160</v>
      </c>
      <c r="D14" s="21" t="s">
        <v>161</v>
      </c>
      <c r="E14" s="90"/>
      <c r="F14" s="90"/>
      <c r="G14" s="90"/>
      <c r="H14" s="90"/>
      <c r="I14" s="90"/>
      <c r="J14" s="90"/>
      <c r="K14" s="90"/>
      <c r="L14" s="165">
        <f t="shared" si="1"/>
        <v>0</v>
      </c>
    </row>
    <row r="15" spans="2:12" x14ac:dyDescent="0.3">
      <c r="B15" s="79">
        <v>5</v>
      </c>
      <c r="C15" s="21" t="s">
        <v>162</v>
      </c>
      <c r="D15" s="21" t="s">
        <v>163</v>
      </c>
      <c r="E15" s="90"/>
      <c r="F15" s="90"/>
      <c r="G15" s="90"/>
      <c r="H15" s="90"/>
      <c r="I15" s="90"/>
      <c r="J15" s="90"/>
      <c r="K15" s="90"/>
      <c r="L15" s="165">
        <f t="shared" si="1"/>
        <v>0</v>
      </c>
    </row>
    <row r="16" spans="2:12" x14ac:dyDescent="0.3">
      <c r="B16" s="79">
        <v>6</v>
      </c>
      <c r="C16" s="22" t="s">
        <v>164</v>
      </c>
      <c r="D16" s="22" t="s">
        <v>165</v>
      </c>
      <c r="E16" s="164">
        <f>SUM(E14:E15)</f>
        <v>0</v>
      </c>
      <c r="F16" s="164">
        <f t="shared" ref="F16:K16" si="3">SUM(F14:F15)</f>
        <v>0</v>
      </c>
      <c r="G16" s="164">
        <f t="shared" si="3"/>
        <v>0</v>
      </c>
      <c r="H16" s="164">
        <f t="shared" si="3"/>
        <v>0</v>
      </c>
      <c r="I16" s="164">
        <f t="shared" si="3"/>
        <v>0</v>
      </c>
      <c r="J16" s="164">
        <f t="shared" si="3"/>
        <v>0</v>
      </c>
      <c r="K16" s="164">
        <f t="shared" si="3"/>
        <v>0</v>
      </c>
      <c r="L16" s="165">
        <f>SUM(E16:K16)</f>
        <v>0</v>
      </c>
    </row>
    <row r="17" spans="2:12" x14ac:dyDescent="0.3">
      <c r="B17" s="79">
        <v>7</v>
      </c>
      <c r="C17" s="22" t="s">
        <v>166</v>
      </c>
      <c r="D17" s="22" t="s">
        <v>167</v>
      </c>
      <c r="E17" s="164">
        <f t="shared" ref="E17" si="4">E12+E16</f>
        <v>0</v>
      </c>
      <c r="F17" s="164">
        <f t="shared" ref="F17:K17" si="5">F12+F16</f>
        <v>0</v>
      </c>
      <c r="G17" s="164">
        <f t="shared" si="5"/>
        <v>0</v>
      </c>
      <c r="H17" s="164">
        <f t="shared" si="5"/>
        <v>0</v>
      </c>
      <c r="I17" s="164">
        <f t="shared" si="5"/>
        <v>0</v>
      </c>
      <c r="J17" s="164">
        <f t="shared" si="5"/>
        <v>0</v>
      </c>
      <c r="K17" s="164">
        <f t="shared" si="5"/>
        <v>0</v>
      </c>
      <c r="L17" s="165">
        <f t="shared" si="1"/>
        <v>0</v>
      </c>
    </row>
    <row r="18" spans="2:12" x14ac:dyDescent="0.3">
      <c r="B18" s="79">
        <v>8</v>
      </c>
      <c r="C18" s="23" t="s">
        <v>168</v>
      </c>
      <c r="D18" s="23" t="s">
        <v>169</v>
      </c>
      <c r="E18" s="90"/>
      <c r="F18" s="90"/>
      <c r="G18" s="90"/>
      <c r="H18" s="90"/>
      <c r="I18" s="90"/>
      <c r="J18" s="90"/>
      <c r="K18" s="90"/>
      <c r="L18" s="165">
        <f t="shared" si="1"/>
        <v>0</v>
      </c>
    </row>
    <row r="19" spans="2:12" x14ac:dyDescent="0.3">
      <c r="B19" s="79">
        <v>9</v>
      </c>
      <c r="C19" s="21" t="s">
        <v>170</v>
      </c>
      <c r="D19" s="21" t="s">
        <v>171</v>
      </c>
      <c r="E19" s="90"/>
      <c r="F19" s="90"/>
      <c r="G19" s="90"/>
      <c r="H19" s="90"/>
      <c r="I19" s="90"/>
      <c r="J19" s="90"/>
      <c r="K19" s="90"/>
      <c r="L19" s="165">
        <f t="shared" si="1"/>
        <v>0</v>
      </c>
    </row>
    <row r="20" spans="2:12" ht="14.5" x14ac:dyDescent="0.3">
      <c r="B20" s="79"/>
      <c r="C20" s="33" t="s">
        <v>172</v>
      </c>
      <c r="D20" s="383"/>
      <c r="E20" s="91"/>
      <c r="F20" s="5"/>
      <c r="G20" s="5"/>
      <c r="H20" s="5"/>
      <c r="I20" s="5"/>
      <c r="J20" s="5"/>
      <c r="K20" s="5"/>
      <c r="L20" s="35"/>
    </row>
    <row r="21" spans="2:12" x14ac:dyDescent="0.3">
      <c r="B21" s="79">
        <v>10</v>
      </c>
      <c r="C21" s="21" t="s">
        <v>173</v>
      </c>
      <c r="D21" s="21" t="s">
        <v>174</v>
      </c>
      <c r="E21" s="90"/>
      <c r="F21" s="90"/>
      <c r="G21" s="90"/>
      <c r="H21" s="90"/>
      <c r="I21" s="90"/>
      <c r="J21" s="90"/>
      <c r="K21" s="90"/>
      <c r="L21" s="164">
        <f t="shared" si="1"/>
        <v>0</v>
      </c>
    </row>
    <row r="22" spans="2:12" x14ac:dyDescent="0.3">
      <c r="B22" s="79">
        <v>11</v>
      </c>
      <c r="C22" s="21" t="s">
        <v>175</v>
      </c>
      <c r="D22" s="21" t="s">
        <v>176</v>
      </c>
      <c r="E22" s="90"/>
      <c r="F22" s="90"/>
      <c r="G22" s="90"/>
      <c r="H22" s="90"/>
      <c r="I22" s="90"/>
      <c r="J22" s="90"/>
      <c r="K22" s="90"/>
      <c r="L22" s="164">
        <f t="shared" si="1"/>
        <v>0</v>
      </c>
    </row>
    <row r="23" spans="2:12" x14ac:dyDescent="0.3">
      <c r="B23" s="79">
        <v>12</v>
      </c>
      <c r="C23" s="22" t="s">
        <v>177</v>
      </c>
      <c r="D23" s="22" t="s">
        <v>178</v>
      </c>
      <c r="E23" s="164">
        <f t="shared" ref="E23:K23" si="6">E21+E22</f>
        <v>0</v>
      </c>
      <c r="F23" s="164">
        <f t="shared" si="6"/>
        <v>0</v>
      </c>
      <c r="G23" s="164">
        <f t="shared" si="6"/>
        <v>0</v>
      </c>
      <c r="H23" s="164">
        <f t="shared" si="6"/>
        <v>0</v>
      </c>
      <c r="I23" s="164">
        <f t="shared" si="6"/>
        <v>0</v>
      </c>
      <c r="J23" s="164">
        <f t="shared" si="6"/>
        <v>0</v>
      </c>
      <c r="K23" s="164">
        <f t="shared" si="6"/>
        <v>0</v>
      </c>
      <c r="L23" s="164">
        <f>SUM(E23:K23)</f>
        <v>0</v>
      </c>
    </row>
    <row r="24" spans="2:12" ht="14.5" x14ac:dyDescent="0.3">
      <c r="B24" s="79"/>
      <c r="C24" s="33" t="s">
        <v>179</v>
      </c>
      <c r="D24" s="383"/>
      <c r="E24" s="91"/>
      <c r="F24" s="5"/>
      <c r="G24" s="5"/>
      <c r="H24" s="5"/>
      <c r="I24" s="5"/>
      <c r="J24" s="5"/>
      <c r="K24" s="5"/>
      <c r="L24" s="92"/>
    </row>
    <row r="25" spans="2:12" x14ac:dyDescent="0.3">
      <c r="B25" s="79">
        <v>13</v>
      </c>
      <c r="C25" s="21" t="s">
        <v>180</v>
      </c>
      <c r="D25" s="21" t="s">
        <v>181</v>
      </c>
      <c r="E25" s="90"/>
      <c r="F25" s="90"/>
      <c r="G25" s="90"/>
      <c r="H25" s="90"/>
      <c r="I25" s="90"/>
      <c r="J25" s="90"/>
      <c r="K25" s="90"/>
      <c r="L25" s="164">
        <f t="shared" si="1"/>
        <v>0</v>
      </c>
    </row>
    <row r="26" spans="2:12" x14ac:dyDescent="0.3">
      <c r="B26" s="79">
        <v>14</v>
      </c>
      <c r="C26" s="21" t="s">
        <v>182</v>
      </c>
      <c r="D26" s="21" t="s">
        <v>183</v>
      </c>
      <c r="E26" s="90"/>
      <c r="F26" s="90"/>
      <c r="G26" s="90"/>
      <c r="H26" s="90"/>
      <c r="I26" s="90"/>
      <c r="J26" s="90"/>
      <c r="K26" s="90"/>
      <c r="L26" s="164">
        <f t="shared" si="1"/>
        <v>0</v>
      </c>
    </row>
    <row r="27" spans="2:12" x14ac:dyDescent="0.3">
      <c r="B27" s="79">
        <v>15</v>
      </c>
      <c r="C27" s="22" t="s">
        <v>184</v>
      </c>
      <c r="D27" s="22" t="s">
        <v>185</v>
      </c>
      <c r="E27" s="164">
        <f>SUM(E25:E26)</f>
        <v>0</v>
      </c>
      <c r="F27" s="164">
        <f t="shared" ref="F27:K27" si="7">SUM(F25:F26)</f>
        <v>0</v>
      </c>
      <c r="G27" s="164">
        <f t="shared" si="7"/>
        <v>0</v>
      </c>
      <c r="H27" s="164">
        <f t="shared" si="7"/>
        <v>0</v>
      </c>
      <c r="I27" s="164">
        <f t="shared" si="7"/>
        <v>0</v>
      </c>
      <c r="J27" s="164">
        <f t="shared" si="7"/>
        <v>0</v>
      </c>
      <c r="K27" s="164">
        <f t="shared" si="7"/>
        <v>0</v>
      </c>
      <c r="L27" s="164">
        <f>SUM(E27:K27)</f>
        <v>0</v>
      </c>
    </row>
    <row r="28" spans="2:12" x14ac:dyDescent="0.3">
      <c r="B28" s="79">
        <v>16</v>
      </c>
      <c r="C28" s="40" t="s">
        <v>186</v>
      </c>
      <c r="D28" s="40" t="s">
        <v>187</v>
      </c>
      <c r="E28" s="165">
        <f>E23+E27</f>
        <v>0</v>
      </c>
      <c r="F28" s="165">
        <f t="shared" ref="F28:K28" si="8">F23+F27</f>
        <v>0</v>
      </c>
      <c r="G28" s="165">
        <f t="shared" si="8"/>
        <v>0</v>
      </c>
      <c r="H28" s="165">
        <f t="shared" si="8"/>
        <v>0</v>
      </c>
      <c r="I28" s="165">
        <f t="shared" si="8"/>
        <v>0</v>
      </c>
      <c r="J28" s="165">
        <f t="shared" si="8"/>
        <v>0</v>
      </c>
      <c r="K28" s="165">
        <f t="shared" si="8"/>
        <v>0</v>
      </c>
      <c r="L28" s="165">
        <f t="shared" si="1"/>
        <v>0</v>
      </c>
    </row>
    <row r="29" spans="2:12" ht="29" x14ac:dyDescent="0.3">
      <c r="B29" s="505"/>
      <c r="C29" s="386" t="s">
        <v>188</v>
      </c>
      <c r="D29" s="387"/>
      <c r="E29" s="388"/>
      <c r="F29" s="388"/>
      <c r="G29" s="388"/>
      <c r="H29" s="388"/>
      <c r="I29" s="388"/>
      <c r="J29" s="388"/>
      <c r="K29" s="388"/>
      <c r="L29" s="389"/>
    </row>
    <row r="30" spans="2:12" ht="14.5" x14ac:dyDescent="0.3">
      <c r="B30" s="505"/>
      <c r="C30" s="33" t="s">
        <v>189</v>
      </c>
      <c r="D30" s="392"/>
      <c r="E30" s="157"/>
      <c r="F30" s="157"/>
      <c r="G30" s="157"/>
      <c r="H30" s="157"/>
      <c r="I30" s="157"/>
      <c r="J30" s="157"/>
      <c r="K30" s="157"/>
      <c r="L30" s="385"/>
    </row>
    <row r="31" spans="2:12" x14ac:dyDescent="0.3">
      <c r="B31" s="79">
        <v>17</v>
      </c>
      <c r="C31" s="390" t="s">
        <v>190</v>
      </c>
      <c r="D31" s="390" t="s">
        <v>191</v>
      </c>
      <c r="E31" s="85"/>
      <c r="F31" s="85"/>
      <c r="G31" s="85"/>
      <c r="H31" s="85"/>
      <c r="I31" s="85"/>
      <c r="J31" s="85"/>
      <c r="K31" s="85"/>
      <c r="L31" s="391">
        <f t="shared" si="1"/>
        <v>0</v>
      </c>
    </row>
    <row r="32" spans="2:12" x14ac:dyDescent="0.3">
      <c r="B32" s="79">
        <v>18</v>
      </c>
      <c r="C32" s="21" t="s">
        <v>192</v>
      </c>
      <c r="D32" s="21" t="s">
        <v>193</v>
      </c>
      <c r="E32" s="90"/>
      <c r="F32" s="90"/>
      <c r="G32" s="90"/>
      <c r="H32" s="90"/>
      <c r="I32" s="90"/>
      <c r="J32" s="90"/>
      <c r="K32" s="90"/>
      <c r="L32" s="164">
        <f t="shared" si="1"/>
        <v>0</v>
      </c>
    </row>
    <row r="33" spans="2:12" x14ac:dyDescent="0.3">
      <c r="B33" s="79">
        <v>19</v>
      </c>
      <c r="C33" s="22" t="s">
        <v>194</v>
      </c>
      <c r="D33" s="22" t="s">
        <v>195</v>
      </c>
      <c r="E33" s="164">
        <f>SUM(E31:E32)</f>
        <v>0</v>
      </c>
      <c r="F33" s="164">
        <f t="shared" ref="F33:K33" si="9">SUM(F31:F32)</f>
        <v>0</v>
      </c>
      <c r="G33" s="164">
        <f t="shared" si="9"/>
        <v>0</v>
      </c>
      <c r="H33" s="164">
        <f t="shared" si="9"/>
        <v>0</v>
      </c>
      <c r="I33" s="164">
        <f t="shared" si="9"/>
        <v>0</v>
      </c>
      <c r="J33" s="164">
        <f t="shared" si="9"/>
        <v>0</v>
      </c>
      <c r="K33" s="164">
        <f t="shared" si="9"/>
        <v>0</v>
      </c>
      <c r="L33" s="164">
        <f t="shared" si="1"/>
        <v>0</v>
      </c>
    </row>
    <row r="34" spans="2:12" x14ac:dyDescent="0.3">
      <c r="B34" s="79">
        <v>20</v>
      </c>
      <c r="C34" s="21" t="s">
        <v>196</v>
      </c>
      <c r="D34" s="21" t="s">
        <v>197</v>
      </c>
      <c r="E34" s="90"/>
      <c r="F34" s="90"/>
      <c r="G34" s="90"/>
      <c r="H34" s="90"/>
      <c r="I34" s="90"/>
      <c r="J34" s="90"/>
      <c r="K34" s="90"/>
      <c r="L34" s="164">
        <f t="shared" si="1"/>
        <v>0</v>
      </c>
    </row>
    <row r="35" spans="2:12" x14ac:dyDescent="0.3">
      <c r="B35" s="79">
        <v>21</v>
      </c>
      <c r="C35" s="22" t="s">
        <v>198</v>
      </c>
      <c r="D35" s="22" t="s">
        <v>199</v>
      </c>
      <c r="E35" s="164">
        <f>SUM(E33:E34)</f>
        <v>0</v>
      </c>
      <c r="F35" s="164">
        <f t="shared" ref="F35:K35" si="10">SUM(F33:F34)</f>
        <v>0</v>
      </c>
      <c r="G35" s="164">
        <f t="shared" si="10"/>
        <v>0</v>
      </c>
      <c r="H35" s="164">
        <f t="shared" si="10"/>
        <v>0</v>
      </c>
      <c r="I35" s="164">
        <f t="shared" si="10"/>
        <v>0</v>
      </c>
      <c r="J35" s="164">
        <f t="shared" si="10"/>
        <v>0</v>
      </c>
      <c r="K35" s="164">
        <f t="shared" si="10"/>
        <v>0</v>
      </c>
      <c r="L35" s="164">
        <f t="shared" si="1"/>
        <v>0</v>
      </c>
    </row>
    <row r="36" spans="2:12" x14ac:dyDescent="0.3">
      <c r="B36" s="79">
        <v>22</v>
      </c>
      <c r="C36" s="21" t="s">
        <v>7</v>
      </c>
      <c r="D36" s="21" t="s">
        <v>200</v>
      </c>
      <c r="E36" s="90"/>
      <c r="F36" s="90"/>
      <c r="G36" s="90"/>
      <c r="H36" s="90"/>
      <c r="I36" s="90"/>
      <c r="J36" s="90"/>
      <c r="K36" s="90"/>
      <c r="L36" s="164">
        <f t="shared" si="1"/>
        <v>0</v>
      </c>
    </row>
    <row r="37" spans="2:12" x14ac:dyDescent="0.3">
      <c r="B37" s="79">
        <v>23</v>
      </c>
      <c r="C37" s="21" t="s">
        <v>201</v>
      </c>
      <c r="D37" s="21" t="s">
        <v>202</v>
      </c>
      <c r="E37" s="90"/>
      <c r="F37" s="90"/>
      <c r="G37" s="90"/>
      <c r="H37" s="90"/>
      <c r="I37" s="90"/>
      <c r="J37" s="90"/>
      <c r="K37" s="90"/>
      <c r="L37" s="164">
        <f t="shared" si="1"/>
        <v>0</v>
      </c>
    </row>
    <row r="38" spans="2:12" ht="37.5" customHeight="1" x14ac:dyDescent="0.3">
      <c r="B38" s="79">
        <v>24</v>
      </c>
      <c r="C38" s="22" t="s">
        <v>203</v>
      </c>
      <c r="D38" s="25" t="s">
        <v>204</v>
      </c>
      <c r="E38" s="164">
        <f>SUM(E36:E37,E35,E28,E17,E18,E19)</f>
        <v>0</v>
      </c>
      <c r="F38" s="164">
        <f t="shared" ref="F38:K38" si="11">SUM(F36:F37,F35,F28,F17,F18,F19)</f>
        <v>0</v>
      </c>
      <c r="G38" s="164">
        <f t="shared" si="11"/>
        <v>0</v>
      </c>
      <c r="H38" s="164">
        <f t="shared" si="11"/>
        <v>0</v>
      </c>
      <c r="I38" s="164">
        <f t="shared" si="11"/>
        <v>0</v>
      </c>
      <c r="J38" s="164">
        <f t="shared" si="11"/>
        <v>0</v>
      </c>
      <c r="K38" s="164">
        <f t="shared" si="11"/>
        <v>0</v>
      </c>
      <c r="L38" s="164">
        <f t="shared" si="1"/>
        <v>0</v>
      </c>
    </row>
    <row r="39" spans="2:12" x14ac:dyDescent="0.3">
      <c r="C39" s="8"/>
      <c r="D39" s="8"/>
      <c r="E39" s="303"/>
      <c r="F39" s="303"/>
      <c r="G39" s="303"/>
      <c r="H39" s="303"/>
      <c r="I39" s="303"/>
      <c r="J39" s="303"/>
      <c r="K39" s="303"/>
      <c r="L39" s="303"/>
    </row>
    <row r="40" spans="2:12" ht="15.5" x14ac:dyDescent="0.3">
      <c r="C40" s="312" t="s">
        <v>205</v>
      </c>
      <c r="D40" s="312"/>
    </row>
    <row r="41" spans="2:12" x14ac:dyDescent="0.3">
      <c r="C41" s="313" t="str">
        <f>"For the year ended 31 December "&amp; E43</f>
        <v>For the year ended 31 December 2024</v>
      </c>
      <c r="D41" s="313"/>
    </row>
    <row r="42" spans="2:12" x14ac:dyDescent="0.3">
      <c r="C42" s="313" t="str">
        <f>"Figures in thousands of "&amp;'Key inputs'!G26</f>
        <v>Figures in thousands of GBP</v>
      </c>
      <c r="D42" s="313"/>
    </row>
    <row r="43" spans="2:12" x14ac:dyDescent="0.3">
      <c r="B43" s="619"/>
      <c r="C43" s="620"/>
      <c r="D43" s="378"/>
      <c r="E43" s="615">
        <f>'Key inputs'!C31</f>
        <v>2024</v>
      </c>
      <c r="F43" s="615"/>
      <c r="G43" s="615"/>
      <c r="H43" s="615"/>
      <c r="I43" s="615"/>
      <c r="J43" s="615"/>
      <c r="K43" s="615"/>
      <c r="L43" s="615"/>
    </row>
    <row r="44" spans="2:12" x14ac:dyDescent="0.3">
      <c r="B44" s="621"/>
      <c r="C44" s="622"/>
      <c r="D44" s="379" t="s">
        <v>144</v>
      </c>
      <c r="E44" s="316" t="str">
        <f>'Key inputs'!C32</f>
        <v>2024 UY</v>
      </c>
      <c r="F44" s="316" t="str">
        <f>'Key inputs'!D32</f>
        <v>2023 UY</v>
      </c>
      <c r="G44" s="316" t="str">
        <f>'Key inputs'!E32</f>
        <v>2022 UY</v>
      </c>
      <c r="H44" s="316" t="str">
        <f>LEFT(G44,4)-1&amp;" UY"</f>
        <v>2021 UY</v>
      </c>
      <c r="I44" s="316" t="str">
        <f t="shared" ref="I44:K44" si="12">LEFT(H44,4)-1&amp;" UY"</f>
        <v>2020 UY</v>
      </c>
      <c r="J44" s="316" t="str">
        <f t="shared" si="12"/>
        <v>2019 UY</v>
      </c>
      <c r="K44" s="316" t="str">
        <f t="shared" si="12"/>
        <v>2018 UY</v>
      </c>
      <c r="L44" s="316" t="s">
        <v>46</v>
      </c>
    </row>
    <row r="45" spans="2:12" x14ac:dyDescent="0.3">
      <c r="B45" s="623"/>
      <c r="C45" s="624"/>
      <c r="D45" s="380"/>
      <c r="E45" s="316" t="s">
        <v>145</v>
      </c>
      <c r="F45" s="316" t="s">
        <v>146</v>
      </c>
      <c r="G45" s="316" t="s">
        <v>147</v>
      </c>
      <c r="H45" s="316" t="s">
        <v>148</v>
      </c>
      <c r="I45" s="316" t="s">
        <v>149</v>
      </c>
      <c r="J45" s="316" t="s">
        <v>150</v>
      </c>
      <c r="K45" s="316" t="s">
        <v>151</v>
      </c>
      <c r="L45" s="316" t="s">
        <v>152</v>
      </c>
    </row>
    <row r="46" spans="2:12" ht="32.15" customHeight="1" x14ac:dyDescent="0.3">
      <c r="B46" s="79">
        <v>1</v>
      </c>
      <c r="C46" s="25" t="s">
        <v>206</v>
      </c>
      <c r="D46" s="25" t="s">
        <v>207</v>
      </c>
      <c r="E46" s="164">
        <f t="shared" ref="E46:K46" si="13">E38</f>
        <v>0</v>
      </c>
      <c r="F46" s="164">
        <f t="shared" si="13"/>
        <v>0</v>
      </c>
      <c r="G46" s="164">
        <f t="shared" si="13"/>
        <v>0</v>
      </c>
      <c r="H46" s="164">
        <f t="shared" si="13"/>
        <v>0</v>
      </c>
      <c r="I46" s="164">
        <f t="shared" si="13"/>
        <v>0</v>
      </c>
      <c r="J46" s="164">
        <f t="shared" si="13"/>
        <v>0</v>
      </c>
      <c r="K46" s="164">
        <f t="shared" si="13"/>
        <v>0</v>
      </c>
      <c r="L46" s="164">
        <f t="shared" ref="L46:L56" si="14">SUM(E46:K46)</f>
        <v>0</v>
      </c>
    </row>
    <row r="47" spans="2:12" ht="14.25" customHeight="1" x14ac:dyDescent="0.3">
      <c r="B47" s="79">
        <v>2</v>
      </c>
      <c r="C47" s="24" t="s">
        <v>208</v>
      </c>
      <c r="D47" s="24" t="s">
        <v>209</v>
      </c>
      <c r="E47" s="90"/>
      <c r="F47" s="90"/>
      <c r="G47" s="90"/>
      <c r="H47" s="90"/>
      <c r="I47" s="90"/>
      <c r="J47" s="90"/>
      <c r="K47" s="90"/>
      <c r="L47" s="164">
        <f t="shared" si="14"/>
        <v>0</v>
      </c>
    </row>
    <row r="48" spans="2:12" ht="14.25" customHeight="1" x14ac:dyDescent="0.3">
      <c r="B48" s="79">
        <v>3</v>
      </c>
      <c r="C48" s="24" t="s">
        <v>210</v>
      </c>
      <c r="D48" s="24" t="s">
        <v>211</v>
      </c>
      <c r="E48" s="90"/>
      <c r="F48" s="90"/>
      <c r="G48" s="90"/>
      <c r="H48" s="90"/>
      <c r="I48" s="90"/>
      <c r="J48" s="90"/>
      <c r="K48" s="90"/>
      <c r="L48" s="164">
        <f t="shared" si="14"/>
        <v>0</v>
      </c>
    </row>
    <row r="49" spans="2:12" ht="14.25" customHeight="1" x14ac:dyDescent="0.3">
      <c r="B49" s="79">
        <v>4</v>
      </c>
      <c r="C49" s="24" t="s">
        <v>212</v>
      </c>
      <c r="D49" s="24" t="s">
        <v>213</v>
      </c>
      <c r="E49" s="90"/>
      <c r="F49" s="90"/>
      <c r="G49" s="90"/>
      <c r="H49" s="90"/>
      <c r="I49" s="90"/>
      <c r="J49" s="90"/>
      <c r="K49" s="90"/>
      <c r="L49" s="164">
        <f t="shared" si="14"/>
        <v>0</v>
      </c>
    </row>
    <row r="50" spans="2:12" ht="14.25" customHeight="1" x14ac:dyDescent="0.3">
      <c r="B50" s="79">
        <v>5</v>
      </c>
      <c r="C50" s="24" t="s">
        <v>214</v>
      </c>
      <c r="D50" s="24" t="s">
        <v>215</v>
      </c>
      <c r="E50" s="90"/>
      <c r="F50" s="90"/>
      <c r="G50" s="90"/>
      <c r="H50" s="90"/>
      <c r="I50" s="90"/>
      <c r="J50" s="90"/>
      <c r="K50" s="90"/>
      <c r="L50" s="164">
        <f t="shared" si="14"/>
        <v>0</v>
      </c>
    </row>
    <row r="51" spans="2:12" ht="14.25" customHeight="1" x14ac:dyDescent="0.3">
      <c r="B51" s="79">
        <v>6</v>
      </c>
      <c r="C51" s="25" t="s">
        <v>216</v>
      </c>
      <c r="D51" s="25" t="s">
        <v>217</v>
      </c>
      <c r="E51" s="164">
        <f t="shared" ref="E51:K51" si="15">SUM(E47:E50)</f>
        <v>0</v>
      </c>
      <c r="F51" s="164">
        <f t="shared" si="15"/>
        <v>0</v>
      </c>
      <c r="G51" s="164">
        <f t="shared" si="15"/>
        <v>0</v>
      </c>
      <c r="H51" s="164">
        <f t="shared" si="15"/>
        <v>0</v>
      </c>
      <c r="I51" s="164">
        <f t="shared" si="15"/>
        <v>0</v>
      </c>
      <c r="J51" s="164">
        <f t="shared" si="15"/>
        <v>0</v>
      </c>
      <c r="K51" s="164">
        <f t="shared" si="15"/>
        <v>0</v>
      </c>
      <c r="L51" s="164">
        <f>SUM(E51:K51)</f>
        <v>0</v>
      </c>
    </row>
    <row r="52" spans="2:12" ht="14.25" customHeight="1" x14ac:dyDescent="0.3">
      <c r="B52" s="79">
        <v>7</v>
      </c>
      <c r="C52" s="26" t="s">
        <v>218</v>
      </c>
      <c r="D52" s="26" t="s">
        <v>219</v>
      </c>
      <c r="E52" s="90"/>
      <c r="F52" s="90"/>
      <c r="G52" s="90"/>
      <c r="H52" s="90"/>
      <c r="I52" s="90"/>
      <c r="J52" s="90"/>
      <c r="K52" s="90"/>
      <c r="L52" s="164">
        <f t="shared" si="14"/>
        <v>0</v>
      </c>
    </row>
    <row r="53" spans="2:12" ht="14.25" customHeight="1" x14ac:dyDescent="0.3">
      <c r="B53" s="79">
        <v>8</v>
      </c>
      <c r="C53" s="24" t="s">
        <v>220</v>
      </c>
      <c r="D53" s="24" t="s">
        <v>221</v>
      </c>
      <c r="E53" s="90"/>
      <c r="F53" s="90"/>
      <c r="G53" s="90"/>
      <c r="H53" s="90"/>
      <c r="I53" s="90"/>
      <c r="J53" s="90"/>
      <c r="K53" s="90"/>
      <c r="L53" s="164">
        <f t="shared" si="14"/>
        <v>0</v>
      </c>
    </row>
    <row r="54" spans="2:12" ht="14.25" customHeight="1" x14ac:dyDescent="0.3">
      <c r="B54" s="79">
        <v>9</v>
      </c>
      <c r="C54" s="24" t="s">
        <v>222</v>
      </c>
      <c r="D54" s="24" t="s">
        <v>223</v>
      </c>
      <c r="E54" s="90"/>
      <c r="F54" s="90"/>
      <c r="G54" s="90"/>
      <c r="H54" s="90"/>
      <c r="I54" s="90"/>
      <c r="J54" s="90"/>
      <c r="K54" s="90"/>
      <c r="L54" s="164">
        <f t="shared" si="14"/>
        <v>0</v>
      </c>
    </row>
    <row r="55" spans="2:12" ht="14.25" customHeight="1" x14ac:dyDescent="0.3">
      <c r="B55" s="79">
        <v>10</v>
      </c>
      <c r="C55" s="24" t="s">
        <v>224</v>
      </c>
      <c r="D55" s="24" t="s">
        <v>225</v>
      </c>
      <c r="E55" s="90"/>
      <c r="F55" s="90"/>
      <c r="G55" s="90"/>
      <c r="H55" s="90"/>
      <c r="I55" s="90"/>
      <c r="J55" s="90"/>
      <c r="K55" s="90"/>
      <c r="L55" s="164">
        <f t="shared" si="14"/>
        <v>0</v>
      </c>
    </row>
    <row r="56" spans="2:12" ht="14.25" customHeight="1" x14ac:dyDescent="0.3">
      <c r="B56" s="79">
        <v>11</v>
      </c>
      <c r="C56" s="25" t="s">
        <v>226</v>
      </c>
      <c r="D56" s="25" t="s">
        <v>227</v>
      </c>
      <c r="E56" s="164">
        <f t="shared" ref="E56:K56" si="16">SUM(E51:E55)+E46</f>
        <v>0</v>
      </c>
      <c r="F56" s="164">
        <f t="shared" si="16"/>
        <v>0</v>
      </c>
      <c r="G56" s="164">
        <f t="shared" si="16"/>
        <v>0</v>
      </c>
      <c r="H56" s="164">
        <f t="shared" si="16"/>
        <v>0</v>
      </c>
      <c r="I56" s="164">
        <f t="shared" si="16"/>
        <v>0</v>
      </c>
      <c r="J56" s="164">
        <f t="shared" si="16"/>
        <v>0</v>
      </c>
      <c r="K56" s="164">
        <f t="shared" si="16"/>
        <v>0</v>
      </c>
      <c r="L56" s="164">
        <f t="shared" si="14"/>
        <v>0</v>
      </c>
    </row>
    <row r="57" spans="2:12" ht="14.25" customHeight="1" x14ac:dyDescent="0.3">
      <c r="B57" s="79">
        <v>12</v>
      </c>
      <c r="C57" s="24" t="s">
        <v>228</v>
      </c>
      <c r="D57" s="24" t="s">
        <v>229</v>
      </c>
      <c r="E57" s="90"/>
      <c r="F57" s="90"/>
      <c r="G57" s="90"/>
      <c r="H57" s="90"/>
      <c r="I57" s="90"/>
      <c r="J57" s="90"/>
      <c r="K57" s="90"/>
      <c r="L57" s="164">
        <f t="shared" ref="L57:L62" si="17">SUM(E57:K57)</f>
        <v>0</v>
      </c>
    </row>
    <row r="58" spans="2:12" ht="14.25" customHeight="1" x14ac:dyDescent="0.3">
      <c r="B58" s="79">
        <v>13</v>
      </c>
      <c r="C58" s="24" t="s">
        <v>230</v>
      </c>
      <c r="D58" s="24" t="s">
        <v>231</v>
      </c>
      <c r="E58" s="90"/>
      <c r="F58" s="90"/>
      <c r="G58" s="90"/>
      <c r="H58" s="90"/>
      <c r="I58" s="90"/>
      <c r="J58" s="90"/>
      <c r="K58" s="90"/>
      <c r="L58" s="164">
        <f t="shared" si="17"/>
        <v>0</v>
      </c>
    </row>
    <row r="59" spans="2:12" ht="14.25" customHeight="1" x14ac:dyDescent="0.3">
      <c r="B59" s="79">
        <v>14</v>
      </c>
      <c r="C59" s="24" t="s">
        <v>232</v>
      </c>
      <c r="D59" s="24" t="s">
        <v>233</v>
      </c>
      <c r="E59" s="90"/>
      <c r="F59" s="90"/>
      <c r="G59" s="90"/>
      <c r="H59" s="90"/>
      <c r="I59" s="90"/>
      <c r="J59" s="90"/>
      <c r="K59" s="90"/>
      <c r="L59" s="164">
        <f t="shared" si="17"/>
        <v>0</v>
      </c>
    </row>
    <row r="60" spans="2:12" ht="14.25" customHeight="1" x14ac:dyDescent="0.3">
      <c r="B60" s="79">
        <v>15</v>
      </c>
      <c r="C60" s="24" t="s">
        <v>234</v>
      </c>
      <c r="D60" s="24" t="s">
        <v>235</v>
      </c>
      <c r="E60" s="90"/>
      <c r="F60" s="90"/>
      <c r="G60" s="90"/>
      <c r="H60" s="90"/>
      <c r="I60" s="90"/>
      <c r="J60" s="90"/>
      <c r="K60" s="90"/>
      <c r="L60" s="164"/>
    </row>
    <row r="61" spans="2:12" ht="14.25" customHeight="1" x14ac:dyDescent="0.3">
      <c r="B61" s="79">
        <v>16</v>
      </c>
      <c r="C61" s="24" t="s">
        <v>236</v>
      </c>
      <c r="D61" s="24" t="s">
        <v>237</v>
      </c>
      <c r="E61" s="90"/>
      <c r="F61" s="90"/>
      <c r="G61" s="90"/>
      <c r="H61" s="90"/>
      <c r="I61" s="90"/>
      <c r="J61" s="90"/>
      <c r="K61" s="90"/>
      <c r="L61" s="164">
        <f t="shared" si="17"/>
        <v>0</v>
      </c>
    </row>
    <row r="62" spans="2:12" ht="14.25" customHeight="1" x14ac:dyDescent="0.3">
      <c r="B62" s="79">
        <v>17</v>
      </c>
      <c r="C62" s="24" t="s">
        <v>238</v>
      </c>
      <c r="D62" s="24" t="s">
        <v>239</v>
      </c>
      <c r="E62" s="90"/>
      <c r="F62" s="90"/>
      <c r="G62" s="90"/>
      <c r="H62" s="90"/>
      <c r="I62" s="90"/>
      <c r="J62" s="90"/>
      <c r="K62" s="90"/>
      <c r="L62" s="164">
        <f t="shared" si="17"/>
        <v>0</v>
      </c>
    </row>
    <row r="63" spans="2:12" ht="14.25" customHeight="1" x14ac:dyDescent="0.3">
      <c r="B63" s="79">
        <v>18</v>
      </c>
      <c r="C63" s="25" t="s">
        <v>240</v>
      </c>
      <c r="D63" s="25" t="s">
        <v>241</v>
      </c>
      <c r="E63" s="164">
        <f>SUM(E56:E62)</f>
        <v>0</v>
      </c>
      <c r="F63" s="164">
        <f t="shared" ref="F63:H63" si="18">SUM(F56:F62)</f>
        <v>0</v>
      </c>
      <c r="G63" s="164">
        <f t="shared" si="18"/>
        <v>0</v>
      </c>
      <c r="H63" s="164">
        <f t="shared" si="18"/>
        <v>0</v>
      </c>
      <c r="I63" s="164">
        <f t="shared" ref="I63" si="19">SUM(I56:I62)</f>
        <v>0</v>
      </c>
      <c r="J63" s="164">
        <f t="shared" ref="J63" si="20">SUM(J56:J62)</f>
        <v>0</v>
      </c>
      <c r="K63" s="164">
        <f>SUM(K56:K62)</f>
        <v>0</v>
      </c>
      <c r="L63" s="164">
        <f>SUM(E63:K63)</f>
        <v>0</v>
      </c>
    </row>
    <row r="64" spans="2:12" x14ac:dyDescent="0.3">
      <c r="C64" s="4"/>
      <c r="D64" s="4"/>
    </row>
    <row r="65" spans="2:12" x14ac:dyDescent="0.3">
      <c r="C65" s="4"/>
      <c r="D65" s="4"/>
    </row>
    <row r="66" spans="2:12" ht="15.5" x14ac:dyDescent="0.3">
      <c r="C66" s="312" t="str">
        <f>$E$70&amp; " - "&amp; $C$3</f>
        <v>2023 - Statement of Profit or Loss </v>
      </c>
      <c r="D66" s="312"/>
    </row>
    <row r="67" spans="2:12" ht="15.5" x14ac:dyDescent="0.3">
      <c r="C67" s="312" t="s">
        <v>143</v>
      </c>
      <c r="D67" s="312"/>
    </row>
    <row r="68" spans="2:12" x14ac:dyDescent="0.3">
      <c r="C68" s="313" t="str">
        <f>"For the year ended 31 December "&amp; $E$70</f>
        <v>For the year ended 31 December 2023</v>
      </c>
      <c r="D68" s="313"/>
    </row>
    <row r="69" spans="2:12" x14ac:dyDescent="0.3">
      <c r="C69" s="313" t="str">
        <f>"Figures in thousands of "&amp;'Key inputs'!H26</f>
        <v>Figures in thousands of GBP</v>
      </c>
      <c r="D69" s="313"/>
    </row>
    <row r="70" spans="2:12" x14ac:dyDescent="0.3">
      <c r="B70" s="619"/>
      <c r="C70" s="620"/>
      <c r="D70" s="384"/>
      <c r="E70" s="616">
        <f>'Key inputs'!G31</f>
        <v>2023</v>
      </c>
      <c r="F70" s="617"/>
      <c r="G70" s="617"/>
      <c r="H70" s="617"/>
      <c r="I70" s="617"/>
      <c r="J70" s="617"/>
      <c r="K70" s="617"/>
      <c r="L70" s="618"/>
    </row>
    <row r="71" spans="2:12" x14ac:dyDescent="0.3">
      <c r="B71" s="621"/>
      <c r="C71" s="622"/>
      <c r="D71" s="379" t="s">
        <v>144</v>
      </c>
      <c r="E71" s="318" t="str">
        <f>'Key inputs'!G32</f>
        <v>2023 UY</v>
      </c>
      <c r="F71" s="319" t="str">
        <f>'Key inputs'!H32</f>
        <v>2022 UY</v>
      </c>
      <c r="G71" s="319" t="str">
        <f>'Key inputs'!I32</f>
        <v>2021 UY</v>
      </c>
      <c r="H71" s="319" t="str">
        <f>LEFT(G71,4)-1&amp;" UY"</f>
        <v>2020 UY</v>
      </c>
      <c r="I71" s="319" t="str">
        <f t="shared" ref="I71:K71" si="21">LEFT(H71,4)-1&amp;" UY"</f>
        <v>2019 UY</v>
      </c>
      <c r="J71" s="320" t="str">
        <f t="shared" si="21"/>
        <v>2018 UY</v>
      </c>
      <c r="K71" s="320" t="str">
        <f t="shared" si="21"/>
        <v>2017 UY</v>
      </c>
      <c r="L71" s="321" t="s">
        <v>46</v>
      </c>
    </row>
    <row r="72" spans="2:12" x14ac:dyDescent="0.3">
      <c r="B72" s="623"/>
      <c r="C72" s="624"/>
      <c r="D72" s="380"/>
      <c r="E72" s="316" t="s">
        <v>145</v>
      </c>
      <c r="F72" s="316" t="s">
        <v>146</v>
      </c>
      <c r="G72" s="316" t="s">
        <v>147</v>
      </c>
      <c r="H72" s="316" t="s">
        <v>148</v>
      </c>
      <c r="I72" s="316" t="s">
        <v>149</v>
      </c>
      <c r="J72" s="316" t="s">
        <v>150</v>
      </c>
      <c r="K72" s="316" t="s">
        <v>151</v>
      </c>
      <c r="L72" s="316" t="s">
        <v>152</v>
      </c>
    </row>
    <row r="73" spans="2:12" ht="14.25" customHeight="1" x14ac:dyDescent="0.3">
      <c r="B73" s="79">
        <v>1</v>
      </c>
      <c r="C73" s="21" t="s">
        <v>153</v>
      </c>
      <c r="D73" s="21" t="s">
        <v>154</v>
      </c>
      <c r="E73" s="94"/>
      <c r="F73" s="94"/>
      <c r="G73" s="94"/>
      <c r="H73" s="94"/>
      <c r="I73" s="94"/>
      <c r="J73" s="94"/>
      <c r="K73" s="94"/>
      <c r="L73" s="47">
        <f>SUM(E73:K73)</f>
        <v>0</v>
      </c>
    </row>
    <row r="74" spans="2:12" ht="14.25" customHeight="1" x14ac:dyDescent="0.3">
      <c r="B74" s="79">
        <v>2</v>
      </c>
      <c r="C74" s="21" t="s">
        <v>155</v>
      </c>
      <c r="D74" s="21" t="s">
        <v>156</v>
      </c>
      <c r="E74" s="94"/>
      <c r="F74" s="94"/>
      <c r="G74" s="94"/>
      <c r="H74" s="94"/>
      <c r="I74" s="94"/>
      <c r="J74" s="94"/>
      <c r="K74" s="94"/>
      <c r="L74" s="47">
        <f t="shared" ref="L74:L75" si="22">SUM(E74:K74)</f>
        <v>0</v>
      </c>
    </row>
    <row r="75" spans="2:12" ht="14.25" customHeight="1" x14ac:dyDescent="0.3">
      <c r="B75" s="79">
        <v>3</v>
      </c>
      <c r="C75" s="22" t="s">
        <v>157</v>
      </c>
      <c r="D75" s="22" t="s">
        <v>158</v>
      </c>
      <c r="E75" s="48">
        <f>SUM(E73:E74)</f>
        <v>0</v>
      </c>
      <c r="F75" s="48">
        <f t="shared" ref="F75" si="23">SUM(F73:F74)</f>
        <v>0</v>
      </c>
      <c r="G75" s="48">
        <f t="shared" ref="G75" si="24">SUM(G73:G74)</f>
        <v>0</v>
      </c>
      <c r="H75" s="48">
        <f t="shared" ref="H75" si="25">SUM(H73:H74)</f>
        <v>0</v>
      </c>
      <c r="I75" s="48">
        <f t="shared" ref="I75" si="26">SUM(I73:I74)</f>
        <v>0</v>
      </c>
      <c r="J75" s="48">
        <f t="shared" ref="J75:K75" si="27">SUM(J73:J74)</f>
        <v>0</v>
      </c>
      <c r="K75" s="48">
        <f t="shared" si="27"/>
        <v>0</v>
      </c>
      <c r="L75" s="47">
        <f t="shared" si="22"/>
        <v>0</v>
      </c>
    </row>
    <row r="76" spans="2:12" ht="14.25" customHeight="1" x14ac:dyDescent="0.3">
      <c r="B76" s="79"/>
      <c r="C76" s="33" t="s">
        <v>159</v>
      </c>
      <c r="D76" s="383"/>
      <c r="E76" s="91"/>
      <c r="F76" s="5"/>
      <c r="G76" s="5"/>
      <c r="H76" s="5"/>
      <c r="I76" s="5"/>
      <c r="J76" s="93"/>
      <c r="K76" s="93"/>
      <c r="L76" s="37"/>
    </row>
    <row r="77" spans="2:12" ht="14.25" customHeight="1" x14ac:dyDescent="0.3">
      <c r="B77" s="79">
        <v>4</v>
      </c>
      <c r="C77" s="21" t="s">
        <v>160</v>
      </c>
      <c r="D77" s="21" t="s">
        <v>161</v>
      </c>
      <c r="E77" s="94"/>
      <c r="F77" s="94"/>
      <c r="G77" s="94"/>
      <c r="H77" s="94"/>
      <c r="I77" s="94"/>
      <c r="J77" s="94"/>
      <c r="K77" s="94"/>
      <c r="L77" s="47">
        <f t="shared" ref="L77:L82" si="28">SUM(E77:K77)</f>
        <v>0</v>
      </c>
    </row>
    <row r="78" spans="2:12" ht="14.25" customHeight="1" x14ac:dyDescent="0.3">
      <c r="B78" s="79">
        <v>5</v>
      </c>
      <c r="C78" s="21" t="s">
        <v>162</v>
      </c>
      <c r="D78" s="21" t="s">
        <v>163</v>
      </c>
      <c r="E78" s="94"/>
      <c r="F78" s="94"/>
      <c r="G78" s="94"/>
      <c r="H78" s="94"/>
      <c r="I78" s="94"/>
      <c r="J78" s="94"/>
      <c r="K78" s="94"/>
      <c r="L78" s="47">
        <f t="shared" si="28"/>
        <v>0</v>
      </c>
    </row>
    <row r="79" spans="2:12" ht="14.25" customHeight="1" x14ac:dyDescent="0.3">
      <c r="B79" s="79">
        <v>6</v>
      </c>
      <c r="C79" s="22" t="s">
        <v>164</v>
      </c>
      <c r="D79" s="22" t="s">
        <v>165</v>
      </c>
      <c r="E79" s="48">
        <f t="shared" ref="E79:J79" si="29">SUM(E77:E78)</f>
        <v>0</v>
      </c>
      <c r="F79" s="48">
        <f t="shared" si="29"/>
        <v>0</v>
      </c>
      <c r="G79" s="48">
        <f t="shared" si="29"/>
        <v>0</v>
      </c>
      <c r="H79" s="48">
        <f t="shared" si="29"/>
        <v>0</v>
      </c>
      <c r="I79" s="48">
        <f t="shared" si="29"/>
        <v>0</v>
      </c>
      <c r="J79" s="48">
        <f t="shared" si="29"/>
        <v>0</v>
      </c>
      <c r="K79" s="48">
        <f t="shared" ref="K79" si="30">SUM(K77:K78)</f>
        <v>0</v>
      </c>
      <c r="L79" s="47">
        <f t="shared" si="28"/>
        <v>0</v>
      </c>
    </row>
    <row r="80" spans="2:12" ht="14.25" customHeight="1" x14ac:dyDescent="0.3">
      <c r="B80" s="79">
        <v>7</v>
      </c>
      <c r="C80" s="22" t="s">
        <v>166</v>
      </c>
      <c r="D80" s="22" t="s">
        <v>167</v>
      </c>
      <c r="E80" s="48">
        <f t="shared" ref="E80:J80" si="31">E75+E79</f>
        <v>0</v>
      </c>
      <c r="F80" s="48">
        <f t="shared" si="31"/>
        <v>0</v>
      </c>
      <c r="G80" s="48">
        <f t="shared" si="31"/>
        <v>0</v>
      </c>
      <c r="H80" s="48">
        <f t="shared" si="31"/>
        <v>0</v>
      </c>
      <c r="I80" s="48">
        <f t="shared" si="31"/>
        <v>0</v>
      </c>
      <c r="J80" s="48">
        <f t="shared" si="31"/>
        <v>0</v>
      </c>
      <c r="K80" s="48">
        <f t="shared" ref="K80" si="32">K75+K79</f>
        <v>0</v>
      </c>
      <c r="L80" s="47">
        <f t="shared" si="28"/>
        <v>0</v>
      </c>
    </row>
    <row r="81" spans="2:12" ht="14.25" customHeight="1" x14ac:dyDescent="0.3">
      <c r="B81" s="79">
        <v>8</v>
      </c>
      <c r="C81" s="23" t="s">
        <v>168</v>
      </c>
      <c r="D81" s="23" t="s">
        <v>169</v>
      </c>
      <c r="E81" s="94"/>
      <c r="F81" s="94"/>
      <c r="G81" s="94"/>
      <c r="H81" s="94"/>
      <c r="I81" s="94"/>
      <c r="J81" s="94"/>
      <c r="K81" s="94"/>
      <c r="L81" s="47">
        <f t="shared" si="28"/>
        <v>0</v>
      </c>
    </row>
    <row r="82" spans="2:12" ht="14.25" customHeight="1" x14ac:dyDescent="0.3">
      <c r="B82" s="79">
        <v>9</v>
      </c>
      <c r="C82" s="21" t="s">
        <v>170</v>
      </c>
      <c r="D82" s="21" t="s">
        <v>171</v>
      </c>
      <c r="E82" s="94"/>
      <c r="F82" s="94"/>
      <c r="G82" s="94"/>
      <c r="H82" s="94"/>
      <c r="I82" s="94"/>
      <c r="J82" s="94"/>
      <c r="K82" s="94"/>
      <c r="L82" s="47">
        <f t="shared" si="28"/>
        <v>0</v>
      </c>
    </row>
    <row r="83" spans="2:12" ht="14.25" customHeight="1" x14ac:dyDescent="0.3">
      <c r="B83" s="79"/>
      <c r="C83" s="33" t="s">
        <v>172</v>
      </c>
      <c r="D83" s="383"/>
      <c r="E83" s="91"/>
      <c r="F83" s="5"/>
      <c r="G83" s="5"/>
      <c r="H83" s="5"/>
      <c r="I83" s="5"/>
      <c r="J83" s="93"/>
      <c r="K83" s="93"/>
      <c r="L83" s="37"/>
    </row>
    <row r="84" spans="2:12" ht="14.25" customHeight="1" x14ac:dyDescent="0.3">
      <c r="B84" s="79">
        <v>10</v>
      </c>
      <c r="C84" s="21" t="s">
        <v>173</v>
      </c>
      <c r="D84" s="21" t="s">
        <v>174</v>
      </c>
      <c r="E84" s="94"/>
      <c r="F84" s="94"/>
      <c r="G84" s="94"/>
      <c r="H84" s="94"/>
      <c r="I84" s="94"/>
      <c r="J84" s="94"/>
      <c r="K84" s="94"/>
      <c r="L84" s="47">
        <f t="shared" ref="L84:L86" si="33">SUM(E84:K84)</f>
        <v>0</v>
      </c>
    </row>
    <row r="85" spans="2:12" ht="14.25" customHeight="1" x14ac:dyDescent="0.3">
      <c r="B85" s="79">
        <v>11</v>
      </c>
      <c r="C85" s="21" t="s">
        <v>175</v>
      </c>
      <c r="D85" s="21" t="s">
        <v>176</v>
      </c>
      <c r="E85" s="94"/>
      <c r="F85" s="94"/>
      <c r="G85" s="94"/>
      <c r="H85" s="94"/>
      <c r="I85" s="94"/>
      <c r="J85" s="94"/>
      <c r="K85" s="94"/>
      <c r="L85" s="47">
        <f>SUM(E85:K85)</f>
        <v>0</v>
      </c>
    </row>
    <row r="86" spans="2:12" ht="14.25" customHeight="1" x14ac:dyDescent="0.3">
      <c r="B86" s="79">
        <v>12</v>
      </c>
      <c r="C86" s="22" t="s">
        <v>177</v>
      </c>
      <c r="D86" s="22" t="s">
        <v>178</v>
      </c>
      <c r="E86" s="48">
        <f t="shared" ref="E86:J86" si="34">SUM(E84:E85)</f>
        <v>0</v>
      </c>
      <c r="F86" s="48">
        <f t="shared" si="34"/>
        <v>0</v>
      </c>
      <c r="G86" s="48">
        <f t="shared" si="34"/>
        <v>0</v>
      </c>
      <c r="H86" s="48">
        <f t="shared" si="34"/>
        <v>0</v>
      </c>
      <c r="I86" s="48">
        <f t="shared" si="34"/>
        <v>0</v>
      </c>
      <c r="J86" s="48">
        <f t="shared" si="34"/>
        <v>0</v>
      </c>
      <c r="K86" s="48">
        <f t="shared" ref="K86" si="35">SUM(K84:K85)</f>
        <v>0</v>
      </c>
      <c r="L86" s="47">
        <f t="shared" si="33"/>
        <v>0</v>
      </c>
    </row>
    <row r="87" spans="2:12" ht="14.25" customHeight="1" x14ac:dyDescent="0.3">
      <c r="B87" s="79"/>
      <c r="C87" s="33" t="s">
        <v>179</v>
      </c>
      <c r="D87" s="383"/>
      <c r="E87" s="91"/>
      <c r="F87" s="5"/>
      <c r="G87" s="5"/>
      <c r="H87" s="5"/>
      <c r="I87" s="5"/>
      <c r="J87" s="93"/>
      <c r="K87" s="93"/>
      <c r="L87" s="37"/>
    </row>
    <row r="88" spans="2:12" ht="14.25" customHeight="1" x14ac:dyDescent="0.3">
      <c r="B88" s="79">
        <v>13</v>
      </c>
      <c r="C88" s="21" t="s">
        <v>180</v>
      </c>
      <c r="D88" s="21" t="s">
        <v>181</v>
      </c>
      <c r="E88" s="94"/>
      <c r="F88" s="94"/>
      <c r="G88" s="94"/>
      <c r="H88" s="94"/>
      <c r="I88" s="94"/>
      <c r="J88" s="94"/>
      <c r="K88" s="94"/>
      <c r="L88" s="47">
        <f t="shared" ref="L88:L91" si="36">SUM(E88:K88)</f>
        <v>0</v>
      </c>
    </row>
    <row r="89" spans="2:12" ht="14.25" customHeight="1" x14ac:dyDescent="0.3">
      <c r="B89" s="79">
        <v>14</v>
      </c>
      <c r="C89" s="21" t="s">
        <v>182</v>
      </c>
      <c r="D89" s="21" t="s">
        <v>183</v>
      </c>
      <c r="E89" s="94"/>
      <c r="F89" s="94"/>
      <c r="G89" s="94"/>
      <c r="H89" s="94"/>
      <c r="I89" s="94"/>
      <c r="J89" s="94"/>
      <c r="K89" s="94"/>
      <c r="L89" s="47">
        <f t="shared" si="36"/>
        <v>0</v>
      </c>
    </row>
    <row r="90" spans="2:12" ht="14.25" customHeight="1" x14ac:dyDescent="0.3">
      <c r="B90" s="79">
        <v>15</v>
      </c>
      <c r="C90" s="22" t="s">
        <v>184</v>
      </c>
      <c r="D90" s="22" t="s">
        <v>185</v>
      </c>
      <c r="E90" s="48">
        <f t="shared" ref="E90:J90" si="37">SUM(E88:E89)</f>
        <v>0</v>
      </c>
      <c r="F90" s="48">
        <f t="shared" si="37"/>
        <v>0</v>
      </c>
      <c r="G90" s="48">
        <f t="shared" si="37"/>
        <v>0</v>
      </c>
      <c r="H90" s="48">
        <f t="shared" si="37"/>
        <v>0</v>
      </c>
      <c r="I90" s="48">
        <f t="shared" si="37"/>
        <v>0</v>
      </c>
      <c r="J90" s="48">
        <f t="shared" si="37"/>
        <v>0</v>
      </c>
      <c r="K90" s="48">
        <f t="shared" ref="K90" si="38">SUM(K88:K89)</f>
        <v>0</v>
      </c>
      <c r="L90" s="47">
        <f t="shared" si="36"/>
        <v>0</v>
      </c>
    </row>
    <row r="91" spans="2:12" ht="14.25" customHeight="1" x14ac:dyDescent="0.3">
      <c r="B91" s="79">
        <v>16</v>
      </c>
      <c r="C91" s="40" t="s">
        <v>186</v>
      </c>
      <c r="D91" s="40" t="s">
        <v>187</v>
      </c>
      <c r="E91" s="47">
        <f t="shared" ref="E91:J91" si="39">E86+E90</f>
        <v>0</v>
      </c>
      <c r="F91" s="47">
        <f t="shared" si="39"/>
        <v>0</v>
      </c>
      <c r="G91" s="47">
        <f t="shared" si="39"/>
        <v>0</v>
      </c>
      <c r="H91" s="47">
        <f t="shared" si="39"/>
        <v>0</v>
      </c>
      <c r="I91" s="47">
        <f t="shared" si="39"/>
        <v>0</v>
      </c>
      <c r="J91" s="47">
        <f t="shared" si="39"/>
        <v>0</v>
      </c>
      <c r="K91" s="47">
        <f t="shared" ref="K91" si="40">K86+K90</f>
        <v>0</v>
      </c>
      <c r="L91" s="47">
        <f t="shared" si="36"/>
        <v>0</v>
      </c>
    </row>
    <row r="92" spans="2:12" ht="29" x14ac:dyDescent="0.3">
      <c r="B92" s="505"/>
      <c r="C92" s="386" t="s">
        <v>188</v>
      </c>
      <c r="D92" s="387"/>
      <c r="E92" s="388"/>
      <c r="F92" s="388"/>
      <c r="G92" s="388"/>
      <c r="H92" s="388"/>
      <c r="I92" s="388"/>
      <c r="J92" s="388"/>
      <c r="K92" s="388"/>
      <c r="L92" s="389"/>
    </row>
    <row r="93" spans="2:12" ht="14.5" x14ac:dyDescent="0.3">
      <c r="B93" s="505"/>
      <c r="C93" s="33" t="s">
        <v>189</v>
      </c>
      <c r="D93" s="392"/>
      <c r="E93" s="157"/>
      <c r="F93" s="157"/>
      <c r="G93" s="157"/>
      <c r="H93" s="157"/>
      <c r="I93" s="157"/>
      <c r="J93" s="157"/>
      <c r="K93" s="157"/>
      <c r="L93" s="385"/>
    </row>
    <row r="94" spans="2:12" x14ac:dyDescent="0.3">
      <c r="B94" s="79">
        <v>17</v>
      </c>
      <c r="C94" s="390" t="s">
        <v>190</v>
      </c>
      <c r="D94" s="390" t="s">
        <v>191</v>
      </c>
      <c r="E94" s="86"/>
      <c r="F94" s="86"/>
      <c r="G94" s="86"/>
      <c r="H94" s="86"/>
      <c r="I94" s="86"/>
      <c r="J94" s="86"/>
      <c r="K94" s="86"/>
      <c r="L94" s="47">
        <f t="shared" ref="L94:L101" si="41">SUM(E94:K94)</f>
        <v>0</v>
      </c>
    </row>
    <row r="95" spans="2:12" x14ac:dyDescent="0.3">
      <c r="B95" s="79">
        <v>18</v>
      </c>
      <c r="C95" s="21" t="s">
        <v>192</v>
      </c>
      <c r="D95" s="21" t="s">
        <v>193</v>
      </c>
      <c r="E95" s="94"/>
      <c r="F95" s="94"/>
      <c r="G95" s="94"/>
      <c r="H95" s="94"/>
      <c r="I95" s="94"/>
      <c r="J95" s="94"/>
      <c r="K95" s="94"/>
      <c r="L95" s="47">
        <f t="shared" si="41"/>
        <v>0</v>
      </c>
    </row>
    <row r="96" spans="2:12" x14ac:dyDescent="0.3">
      <c r="B96" s="79">
        <v>19</v>
      </c>
      <c r="C96" s="22" t="s">
        <v>194</v>
      </c>
      <c r="D96" s="22" t="s">
        <v>195</v>
      </c>
      <c r="E96" s="48">
        <f t="shared" ref="E96:J96" si="42">SUM(E94:E95)</f>
        <v>0</v>
      </c>
      <c r="F96" s="48">
        <f t="shared" si="42"/>
        <v>0</v>
      </c>
      <c r="G96" s="48">
        <f t="shared" si="42"/>
        <v>0</v>
      </c>
      <c r="H96" s="48">
        <f t="shared" si="42"/>
        <v>0</v>
      </c>
      <c r="I96" s="48">
        <f t="shared" si="42"/>
        <v>0</v>
      </c>
      <c r="J96" s="48">
        <f t="shared" si="42"/>
        <v>0</v>
      </c>
      <c r="K96" s="48">
        <f t="shared" ref="K96" si="43">SUM(K94:K95)</f>
        <v>0</v>
      </c>
      <c r="L96" s="47">
        <f t="shared" si="41"/>
        <v>0</v>
      </c>
    </row>
    <row r="97" spans="2:12" x14ac:dyDescent="0.3">
      <c r="B97" s="79">
        <v>20</v>
      </c>
      <c r="C97" s="21" t="s">
        <v>196</v>
      </c>
      <c r="D97" s="21" t="s">
        <v>197</v>
      </c>
      <c r="E97" s="94"/>
      <c r="F97" s="94"/>
      <c r="G97" s="94"/>
      <c r="H97" s="94"/>
      <c r="I97" s="94"/>
      <c r="J97" s="94"/>
      <c r="K97" s="94"/>
      <c r="L97" s="47">
        <f t="shared" si="41"/>
        <v>0</v>
      </c>
    </row>
    <row r="98" spans="2:12" x14ac:dyDescent="0.3">
      <c r="B98" s="79">
        <v>21</v>
      </c>
      <c r="C98" s="22" t="s">
        <v>198</v>
      </c>
      <c r="D98" s="22" t="s">
        <v>199</v>
      </c>
      <c r="E98" s="48">
        <f>SUM(E96:E97)</f>
        <v>0</v>
      </c>
      <c r="F98" s="48">
        <f t="shared" ref="F98:J98" si="44">SUM(F96:F97)</f>
        <v>0</v>
      </c>
      <c r="G98" s="48">
        <f t="shared" si="44"/>
        <v>0</v>
      </c>
      <c r="H98" s="48">
        <f t="shared" si="44"/>
        <v>0</v>
      </c>
      <c r="I98" s="48">
        <f t="shared" si="44"/>
        <v>0</v>
      </c>
      <c r="J98" s="48">
        <f t="shared" si="44"/>
        <v>0</v>
      </c>
      <c r="K98" s="48">
        <f t="shared" ref="K98" si="45">SUM(K96:K97)</f>
        <v>0</v>
      </c>
      <c r="L98" s="47">
        <f t="shared" si="41"/>
        <v>0</v>
      </c>
    </row>
    <row r="99" spans="2:12" x14ac:dyDescent="0.3">
      <c r="B99" s="79">
        <v>22</v>
      </c>
      <c r="C99" s="21" t="s">
        <v>7</v>
      </c>
      <c r="D99" s="21" t="s">
        <v>200</v>
      </c>
      <c r="E99" s="94"/>
      <c r="F99" s="94"/>
      <c r="G99" s="94"/>
      <c r="H99" s="94"/>
      <c r="I99" s="94"/>
      <c r="J99" s="94"/>
      <c r="K99" s="94"/>
      <c r="L99" s="47">
        <f t="shared" si="41"/>
        <v>0</v>
      </c>
    </row>
    <row r="100" spans="2:12" x14ac:dyDescent="0.3">
      <c r="B100" s="79">
        <v>23</v>
      </c>
      <c r="C100" s="21" t="s">
        <v>201</v>
      </c>
      <c r="D100" s="21" t="s">
        <v>202</v>
      </c>
      <c r="E100" s="94"/>
      <c r="F100" s="94"/>
      <c r="G100" s="94"/>
      <c r="H100" s="94"/>
      <c r="I100" s="94"/>
      <c r="J100" s="94"/>
      <c r="K100" s="94"/>
      <c r="L100" s="47">
        <f t="shared" si="41"/>
        <v>0</v>
      </c>
    </row>
    <row r="101" spans="2:12" ht="45" customHeight="1" x14ac:dyDescent="0.3">
      <c r="B101" s="79">
        <v>24</v>
      </c>
      <c r="C101" s="22" t="s">
        <v>203</v>
      </c>
      <c r="D101" s="25" t="s">
        <v>204</v>
      </c>
      <c r="E101" s="48">
        <f t="shared" ref="E101:J101" si="46">SUM(E99:E100,E98,E91,E80,E81,E82)</f>
        <v>0</v>
      </c>
      <c r="F101" s="48">
        <f t="shared" si="46"/>
        <v>0</v>
      </c>
      <c r="G101" s="48">
        <f t="shared" si="46"/>
        <v>0</v>
      </c>
      <c r="H101" s="48">
        <f t="shared" si="46"/>
        <v>0</v>
      </c>
      <c r="I101" s="48">
        <f t="shared" si="46"/>
        <v>0</v>
      </c>
      <c r="J101" s="48">
        <f t="shared" si="46"/>
        <v>0</v>
      </c>
      <c r="K101" s="48">
        <f t="shared" ref="K101" si="47">SUM(K99:K100,K98,K91,K80,K81,K82)</f>
        <v>0</v>
      </c>
      <c r="L101" s="48">
        <f t="shared" si="41"/>
        <v>0</v>
      </c>
    </row>
    <row r="102" spans="2:12" x14ac:dyDescent="0.3">
      <c r="C102" s="5"/>
      <c r="D102" s="5"/>
    </row>
    <row r="103" spans="2:12" ht="15.5" x14ac:dyDescent="0.3">
      <c r="C103" s="312" t="s">
        <v>205</v>
      </c>
      <c r="D103" s="312"/>
    </row>
    <row r="104" spans="2:12" x14ac:dyDescent="0.3">
      <c r="C104" s="313" t="str">
        <f>"For the year ended 31 December "&amp; E106</f>
        <v>For the year ended 31 December 2023</v>
      </c>
      <c r="D104" s="313"/>
    </row>
    <row r="105" spans="2:12" x14ac:dyDescent="0.3">
      <c r="C105" s="313" t="str">
        <f>"Figures in thousands of "&amp;'Key inputs'!H26</f>
        <v>Figures in thousands of GBP</v>
      </c>
      <c r="D105" s="313"/>
    </row>
    <row r="106" spans="2:12" x14ac:dyDescent="0.3">
      <c r="B106" s="619"/>
      <c r="C106" s="620"/>
      <c r="D106" s="378"/>
      <c r="E106" s="618">
        <f>'Key inputs'!G31</f>
        <v>2023</v>
      </c>
      <c r="F106" s="615"/>
      <c r="G106" s="615"/>
      <c r="H106" s="615"/>
      <c r="I106" s="615"/>
      <c r="J106" s="615"/>
      <c r="K106" s="615"/>
      <c r="L106" s="615"/>
    </row>
    <row r="107" spans="2:12" x14ac:dyDescent="0.3">
      <c r="B107" s="621"/>
      <c r="C107" s="622"/>
      <c r="D107" s="379" t="s">
        <v>144</v>
      </c>
      <c r="E107" s="321" t="str">
        <f>'Key inputs'!G32</f>
        <v>2023 UY</v>
      </c>
      <c r="F107" s="322" t="str">
        <f>'Key inputs'!H32</f>
        <v>2022 UY</v>
      </c>
      <c r="G107" s="322" t="str">
        <f>'Key inputs'!I32</f>
        <v>2021 UY</v>
      </c>
      <c r="H107" s="322" t="str">
        <f>LEFT(G107,4)-1&amp;" UY"</f>
        <v>2020 UY</v>
      </c>
      <c r="I107" s="322" t="str">
        <f t="shared" ref="I107:K107" si="48">LEFT(H107,4)-1&amp;" UY"</f>
        <v>2019 UY</v>
      </c>
      <c r="J107" s="323" t="str">
        <f t="shared" si="48"/>
        <v>2018 UY</v>
      </c>
      <c r="K107" s="323" t="str">
        <f t="shared" si="48"/>
        <v>2017 UY</v>
      </c>
      <c r="L107" s="321" t="s">
        <v>46</v>
      </c>
    </row>
    <row r="108" spans="2:12" x14ac:dyDescent="0.3">
      <c r="B108" s="623"/>
      <c r="C108" s="624"/>
      <c r="D108" s="380"/>
      <c r="E108" s="316" t="s">
        <v>145</v>
      </c>
      <c r="F108" s="316" t="s">
        <v>146</v>
      </c>
      <c r="G108" s="316" t="s">
        <v>147</v>
      </c>
      <c r="H108" s="316" t="s">
        <v>148</v>
      </c>
      <c r="I108" s="316" t="s">
        <v>149</v>
      </c>
      <c r="J108" s="316" t="s">
        <v>150</v>
      </c>
      <c r="K108" s="316" t="s">
        <v>151</v>
      </c>
      <c r="L108" s="316" t="s">
        <v>152</v>
      </c>
    </row>
    <row r="109" spans="2:12" ht="45" customHeight="1" x14ac:dyDescent="0.3">
      <c r="B109" s="79">
        <v>1</v>
      </c>
      <c r="C109" s="89" t="s">
        <v>206</v>
      </c>
      <c r="D109" s="25" t="s">
        <v>207</v>
      </c>
      <c r="E109" s="48">
        <f t="shared" ref="E109:J109" si="49">E101</f>
        <v>0</v>
      </c>
      <c r="F109" s="48">
        <f t="shared" si="49"/>
        <v>0</v>
      </c>
      <c r="G109" s="48">
        <f t="shared" si="49"/>
        <v>0</v>
      </c>
      <c r="H109" s="48">
        <f t="shared" si="49"/>
        <v>0</v>
      </c>
      <c r="I109" s="48">
        <f t="shared" si="49"/>
        <v>0</v>
      </c>
      <c r="J109" s="48">
        <f t="shared" si="49"/>
        <v>0</v>
      </c>
      <c r="K109" s="48">
        <f t="shared" ref="K109" si="50">K101</f>
        <v>0</v>
      </c>
      <c r="L109" s="47">
        <f>SUM(E109:K109)</f>
        <v>0</v>
      </c>
    </row>
    <row r="110" spans="2:12" ht="14.25" customHeight="1" x14ac:dyDescent="0.3">
      <c r="B110" s="79">
        <v>2</v>
      </c>
      <c r="C110" s="21" t="s">
        <v>208</v>
      </c>
      <c r="D110" s="24" t="s">
        <v>209</v>
      </c>
      <c r="E110" s="94"/>
      <c r="F110" s="94"/>
      <c r="G110" s="94"/>
      <c r="H110" s="94"/>
      <c r="I110" s="94"/>
      <c r="J110" s="94"/>
      <c r="K110" s="94"/>
      <c r="L110" s="47">
        <f t="shared" ref="L110:L126" si="51">SUM(E110:K110)</f>
        <v>0</v>
      </c>
    </row>
    <row r="111" spans="2:12" ht="14.25" customHeight="1" x14ac:dyDescent="0.3">
      <c r="B111" s="79">
        <v>3</v>
      </c>
      <c r="C111" s="88" t="s">
        <v>210</v>
      </c>
      <c r="D111" s="24" t="s">
        <v>211</v>
      </c>
      <c r="E111" s="94"/>
      <c r="F111" s="94"/>
      <c r="G111" s="94"/>
      <c r="H111" s="94"/>
      <c r="I111" s="94"/>
      <c r="J111" s="94"/>
      <c r="K111" s="94"/>
      <c r="L111" s="47">
        <f t="shared" si="51"/>
        <v>0</v>
      </c>
    </row>
    <row r="112" spans="2:12" ht="14.25" customHeight="1" x14ac:dyDescent="0.3">
      <c r="B112" s="79">
        <v>4</v>
      </c>
      <c r="C112" s="88" t="s">
        <v>212</v>
      </c>
      <c r="D112" s="24" t="s">
        <v>213</v>
      </c>
      <c r="E112" s="94"/>
      <c r="F112" s="94"/>
      <c r="G112" s="94"/>
      <c r="H112" s="94"/>
      <c r="I112" s="94"/>
      <c r="J112" s="94"/>
      <c r="K112" s="94"/>
      <c r="L112" s="47">
        <f t="shared" si="51"/>
        <v>0</v>
      </c>
    </row>
    <row r="113" spans="2:12" ht="14.25" customHeight="1" x14ac:dyDescent="0.3">
      <c r="B113" s="79">
        <v>5</v>
      </c>
      <c r="C113" s="88" t="s">
        <v>214</v>
      </c>
      <c r="D113" s="24" t="s">
        <v>215</v>
      </c>
      <c r="E113" s="94"/>
      <c r="F113" s="94"/>
      <c r="G113" s="94"/>
      <c r="H113" s="94"/>
      <c r="I113" s="94"/>
      <c r="J113" s="94"/>
      <c r="K113" s="94"/>
      <c r="L113" s="47">
        <f t="shared" si="51"/>
        <v>0</v>
      </c>
    </row>
    <row r="114" spans="2:12" ht="14.25" customHeight="1" x14ac:dyDescent="0.3">
      <c r="B114" s="79">
        <v>6</v>
      </c>
      <c r="C114" s="87" t="s">
        <v>242</v>
      </c>
      <c r="D114" s="25" t="s">
        <v>217</v>
      </c>
      <c r="E114" s="48">
        <f t="shared" ref="E114:J114" si="52">SUM(E110:E113)</f>
        <v>0</v>
      </c>
      <c r="F114" s="48">
        <f t="shared" si="52"/>
        <v>0</v>
      </c>
      <c r="G114" s="48">
        <f t="shared" si="52"/>
        <v>0</v>
      </c>
      <c r="H114" s="48">
        <f t="shared" si="52"/>
        <v>0</v>
      </c>
      <c r="I114" s="48">
        <f t="shared" si="52"/>
        <v>0</v>
      </c>
      <c r="J114" s="48">
        <f t="shared" si="52"/>
        <v>0</v>
      </c>
      <c r="K114" s="48">
        <f t="shared" ref="K114" si="53">SUM(K110:K113)</f>
        <v>0</v>
      </c>
      <c r="L114" s="47">
        <f t="shared" si="51"/>
        <v>0</v>
      </c>
    </row>
    <row r="115" spans="2:12" ht="14.25" customHeight="1" x14ac:dyDescent="0.3">
      <c r="B115" s="79">
        <v>7</v>
      </c>
      <c r="C115" s="88" t="s">
        <v>218</v>
      </c>
      <c r="D115" s="26" t="s">
        <v>219</v>
      </c>
      <c r="E115" s="94"/>
      <c r="F115" s="94"/>
      <c r="G115" s="94"/>
      <c r="H115" s="94"/>
      <c r="I115" s="94"/>
      <c r="J115" s="94"/>
      <c r="K115" s="94"/>
      <c r="L115" s="47">
        <f t="shared" si="51"/>
        <v>0</v>
      </c>
    </row>
    <row r="116" spans="2:12" ht="14.25" customHeight="1" x14ac:dyDescent="0.3">
      <c r="B116" s="79">
        <v>8</v>
      </c>
      <c r="C116" s="88" t="s">
        <v>220</v>
      </c>
      <c r="D116" s="24" t="s">
        <v>221</v>
      </c>
      <c r="E116" s="94"/>
      <c r="F116" s="94"/>
      <c r="G116" s="94"/>
      <c r="H116" s="94"/>
      <c r="I116" s="94"/>
      <c r="J116" s="94"/>
      <c r="K116" s="94"/>
      <c r="L116" s="47">
        <f t="shared" si="51"/>
        <v>0</v>
      </c>
    </row>
    <row r="117" spans="2:12" ht="14.25" customHeight="1" x14ac:dyDescent="0.3">
      <c r="B117" s="79">
        <v>9</v>
      </c>
      <c r="C117" s="88" t="s">
        <v>222</v>
      </c>
      <c r="D117" s="24" t="s">
        <v>223</v>
      </c>
      <c r="E117" s="94"/>
      <c r="F117" s="94"/>
      <c r="G117" s="94"/>
      <c r="H117" s="94"/>
      <c r="I117" s="94"/>
      <c r="J117" s="94"/>
      <c r="K117" s="94"/>
      <c r="L117" s="47">
        <f t="shared" si="51"/>
        <v>0</v>
      </c>
    </row>
    <row r="118" spans="2:12" ht="14.25" customHeight="1" x14ac:dyDescent="0.3">
      <c r="B118" s="79">
        <v>10</v>
      </c>
      <c r="C118" s="88" t="s">
        <v>224</v>
      </c>
      <c r="D118" s="24" t="s">
        <v>225</v>
      </c>
      <c r="E118" s="94"/>
      <c r="F118" s="94"/>
      <c r="G118" s="94"/>
      <c r="H118" s="94"/>
      <c r="I118" s="94"/>
      <c r="J118" s="94"/>
      <c r="K118" s="94"/>
      <c r="L118" s="47">
        <f t="shared" si="51"/>
        <v>0</v>
      </c>
    </row>
    <row r="119" spans="2:12" ht="14.25" customHeight="1" x14ac:dyDescent="0.3">
      <c r="B119" s="79">
        <v>11</v>
      </c>
      <c r="C119" s="25" t="s">
        <v>226</v>
      </c>
      <c r="D119" s="25" t="s">
        <v>227</v>
      </c>
      <c r="E119" s="48">
        <f t="shared" ref="E119:J119" si="54">SUM(E114:E118)+E109</f>
        <v>0</v>
      </c>
      <c r="F119" s="48">
        <f t="shared" si="54"/>
        <v>0</v>
      </c>
      <c r="G119" s="48">
        <f t="shared" si="54"/>
        <v>0</v>
      </c>
      <c r="H119" s="48">
        <f t="shared" si="54"/>
        <v>0</v>
      </c>
      <c r="I119" s="48">
        <f t="shared" si="54"/>
        <v>0</v>
      </c>
      <c r="J119" s="48">
        <f t="shared" si="54"/>
        <v>0</v>
      </c>
      <c r="K119" s="48">
        <f t="shared" ref="K119" si="55">SUM(K114:K118)+K109</f>
        <v>0</v>
      </c>
      <c r="L119" s="47">
        <f t="shared" si="51"/>
        <v>0</v>
      </c>
    </row>
    <row r="120" spans="2:12" ht="14.25" customHeight="1" x14ac:dyDescent="0.3">
      <c r="B120" s="79">
        <v>12</v>
      </c>
      <c r="C120" s="24" t="s">
        <v>228</v>
      </c>
      <c r="D120" s="24" t="s">
        <v>229</v>
      </c>
      <c r="E120" s="94"/>
      <c r="F120" s="94"/>
      <c r="G120" s="94"/>
      <c r="H120" s="94"/>
      <c r="I120" s="94"/>
      <c r="J120" s="94"/>
      <c r="K120" s="94"/>
      <c r="L120" s="47">
        <f t="shared" si="51"/>
        <v>0</v>
      </c>
    </row>
    <row r="121" spans="2:12" ht="14.25" customHeight="1" x14ac:dyDescent="0.3">
      <c r="B121" s="79">
        <v>13</v>
      </c>
      <c r="C121" s="24" t="s">
        <v>230</v>
      </c>
      <c r="D121" s="24" t="s">
        <v>231</v>
      </c>
      <c r="E121" s="94"/>
      <c r="F121" s="94"/>
      <c r="G121" s="94"/>
      <c r="H121" s="94"/>
      <c r="I121" s="94"/>
      <c r="J121" s="94"/>
      <c r="K121" s="94"/>
      <c r="L121" s="47">
        <f t="shared" si="51"/>
        <v>0</v>
      </c>
    </row>
    <row r="122" spans="2:12" ht="14.25" customHeight="1" x14ac:dyDescent="0.3">
      <c r="B122" s="79">
        <v>14</v>
      </c>
      <c r="C122" s="24" t="s">
        <v>232</v>
      </c>
      <c r="D122" s="24" t="s">
        <v>233</v>
      </c>
      <c r="E122" s="94"/>
      <c r="F122" s="94"/>
      <c r="G122" s="94"/>
      <c r="H122" s="94"/>
      <c r="I122" s="94"/>
      <c r="J122" s="94"/>
      <c r="K122" s="94"/>
      <c r="L122" s="47">
        <f t="shared" si="51"/>
        <v>0</v>
      </c>
    </row>
    <row r="123" spans="2:12" ht="14.25" customHeight="1" x14ac:dyDescent="0.3">
      <c r="B123" s="79">
        <v>15</v>
      </c>
      <c r="C123" s="24" t="s">
        <v>234</v>
      </c>
      <c r="D123" s="24" t="s">
        <v>235</v>
      </c>
      <c r="E123" s="94"/>
      <c r="F123" s="94"/>
      <c r="G123" s="94"/>
      <c r="H123" s="94"/>
      <c r="I123" s="94"/>
      <c r="J123" s="94"/>
      <c r="K123" s="94"/>
      <c r="L123" s="47">
        <f t="shared" si="51"/>
        <v>0</v>
      </c>
    </row>
    <row r="124" spans="2:12" ht="14.25" customHeight="1" x14ac:dyDescent="0.3">
      <c r="B124" s="79">
        <v>16</v>
      </c>
      <c r="C124" s="24" t="s">
        <v>236</v>
      </c>
      <c r="D124" s="24" t="s">
        <v>237</v>
      </c>
      <c r="E124" s="94"/>
      <c r="F124" s="94"/>
      <c r="G124" s="94"/>
      <c r="H124" s="94"/>
      <c r="I124" s="94"/>
      <c r="J124" s="94"/>
      <c r="K124" s="94"/>
      <c r="L124" s="47">
        <f t="shared" si="51"/>
        <v>0</v>
      </c>
    </row>
    <row r="125" spans="2:12" ht="14.25" customHeight="1" x14ac:dyDescent="0.3">
      <c r="B125" s="79">
        <v>17</v>
      </c>
      <c r="C125" s="24" t="s">
        <v>238</v>
      </c>
      <c r="D125" s="24" t="s">
        <v>239</v>
      </c>
      <c r="E125" s="94"/>
      <c r="F125" s="94"/>
      <c r="G125" s="94"/>
      <c r="H125" s="94"/>
      <c r="I125" s="94"/>
      <c r="J125" s="94"/>
      <c r="K125" s="94"/>
      <c r="L125" s="47">
        <f t="shared" si="51"/>
        <v>0</v>
      </c>
    </row>
    <row r="126" spans="2:12" ht="14.25" customHeight="1" x14ac:dyDescent="0.3">
      <c r="B126" s="79">
        <v>18</v>
      </c>
      <c r="C126" s="25" t="s">
        <v>240</v>
      </c>
      <c r="D126" s="25" t="s">
        <v>241</v>
      </c>
      <c r="E126" s="48">
        <f>SUM(E119:E125)</f>
        <v>0</v>
      </c>
      <c r="F126" s="48">
        <f t="shared" ref="F126:J126" si="56">SUM(F119:F125)</f>
        <v>0</v>
      </c>
      <c r="G126" s="48">
        <f t="shared" si="56"/>
        <v>0</v>
      </c>
      <c r="H126" s="48">
        <f t="shared" si="56"/>
        <v>0</v>
      </c>
      <c r="I126" s="48">
        <f t="shared" si="56"/>
        <v>0</v>
      </c>
      <c r="J126" s="48">
        <f t="shared" si="56"/>
        <v>0</v>
      </c>
      <c r="K126" s="48">
        <f t="shared" ref="K126" si="57">SUM(K119:K125)</f>
        <v>0</v>
      </c>
      <c r="L126" s="48">
        <f t="shared" si="51"/>
        <v>0</v>
      </c>
    </row>
  </sheetData>
  <sheetProtection algorithmName="SHA-512" hashValue="STBISgjYsyR5A+ElYMei9MzM+ZYYfiWfc3nX3aQgIWqhWFnBzpWbvyPpP9MliHgmxEyHhmd/YuW/6v7IT4dS1A==" saltValue="WuZsTCJUYear6uj8++U8LQ==" spinCount="100000" sheet="1" formatCells="0" formatColumns="0" formatRows="0"/>
  <mergeCells count="8">
    <mergeCell ref="E7:L7"/>
    <mergeCell ref="E70:L70"/>
    <mergeCell ref="E106:L106"/>
    <mergeCell ref="E43:L43"/>
    <mergeCell ref="B7:C9"/>
    <mergeCell ref="B43:C45"/>
    <mergeCell ref="B70:C72"/>
    <mergeCell ref="B106:C108"/>
  </mergeCells>
  <hyperlinks>
    <hyperlink ref="E2" location="Content!A1" display="&lt;&lt;&lt; Back to ToC" xr:uid="{F2A5F9B0-FAC5-415D-9130-F49D2432803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Footer>&amp;C_x000D_&amp;1#&amp;"Calibri"&amp;10&amp;K000000 Classification: Unclassified</oddFooter>
  </headerFooter>
  <rowBreaks count="3" manualBreakCount="3">
    <brk id="39" min="1" max="11" man="1"/>
    <brk id="65" min="1" max="11" man="1"/>
    <brk id="102" min="1" max="11" man="1"/>
  </rowBreaks>
  <colBreaks count="1" manualBreakCount="1">
    <brk id="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42BE-4DCC-41DF-B123-5185419EA6A7}">
  <sheetPr codeName="Sheet7">
    <pageSetUpPr fitToPage="1"/>
  </sheetPr>
  <dimension ref="B1:L122"/>
  <sheetViews>
    <sheetView showGridLines="0" zoomScaleNormal="100" workbookViewId="0">
      <selection activeCell="E119" sqref="E119:G119"/>
    </sheetView>
  </sheetViews>
  <sheetFormatPr defaultColWidth="8.7265625" defaultRowHeight="14" outlineLevelCol="4" x14ac:dyDescent="0.3"/>
  <cols>
    <col min="1" max="1" width="3.54296875" style="9" customWidth="1"/>
    <col min="2" max="2" width="4" style="493" bestFit="1" customWidth="1"/>
    <col min="3" max="3" width="46.54296875" style="9" bestFit="1" customWidth="1"/>
    <col min="4" max="4" width="21.54296875" style="9" hidden="1" customWidth="1" outlineLevel="1"/>
    <col min="5" max="5" width="20.54296875" style="9" customWidth="1" collapsed="1"/>
    <col min="6" max="7" width="20.54296875" style="9" customWidth="1"/>
    <col min="8" max="8" width="20.54296875" style="9" hidden="1" customWidth="1" outlineLevel="1"/>
    <col min="9" max="9" width="20.54296875" style="9" hidden="1" customWidth="1" outlineLevel="2"/>
    <col min="10" max="10" width="20.54296875" style="9" hidden="1" customWidth="1" outlineLevel="3"/>
    <col min="11" max="11" width="20.54296875" style="9" hidden="1" customWidth="1" outlineLevel="4"/>
    <col min="12" max="12" width="20.54296875" style="9" customWidth="1" collapsed="1"/>
    <col min="13" max="19" width="11.7265625" style="9" customWidth="1"/>
    <col min="20" max="16384" width="8.7265625" style="9"/>
  </cols>
  <sheetData>
    <row r="1" spans="2:12" s="315" customFormat="1" x14ac:dyDescent="0.3">
      <c r="B1" s="488"/>
    </row>
    <row r="2" spans="2:12" s="315" customFormat="1" ht="15.5" x14ac:dyDescent="0.3">
      <c r="B2" s="488"/>
      <c r="C2" s="312" t="str">
        <f>IF('Key inputs'!$D$6="",'Key inputs'!$C$6,'Key inputs'!$D$6)</f>
        <v>Syndicate number</v>
      </c>
      <c r="D2" s="312"/>
    </row>
    <row r="3" spans="2:12" s="315" customFormat="1" ht="15.5" x14ac:dyDescent="0.3">
      <c r="B3" s="488"/>
      <c r="C3" s="312" t="s">
        <v>243</v>
      </c>
      <c r="D3" s="312"/>
      <c r="E3" s="324" t="s">
        <v>141</v>
      </c>
    </row>
    <row r="4" spans="2:12" s="315" customFormat="1" x14ac:dyDescent="0.3">
      <c r="B4" s="488"/>
      <c r="C4" s="313" t="str">
        <f>"For the year ended 31 December "&amp; $E$6</f>
        <v>For the year ended 31 December 2024</v>
      </c>
      <c r="D4" s="313"/>
    </row>
    <row r="5" spans="2:12" s="315" customFormat="1" x14ac:dyDescent="0.3">
      <c r="B5" s="488"/>
      <c r="C5" s="313" t="str">
        <f>"Figures in thousands of "&amp;'Key inputs'!G26</f>
        <v>Figures in thousands of GBP</v>
      </c>
      <c r="D5" s="313"/>
    </row>
    <row r="6" spans="2:12" s="315" customFormat="1" x14ac:dyDescent="0.3">
      <c r="B6" s="629"/>
      <c r="C6" s="630"/>
      <c r="D6" s="381"/>
      <c r="E6" s="625">
        <f>'Key inputs'!C31</f>
        <v>2024</v>
      </c>
      <c r="F6" s="625"/>
      <c r="G6" s="625"/>
      <c r="H6" s="625"/>
      <c r="I6" s="625"/>
      <c r="J6" s="625"/>
      <c r="K6" s="625"/>
      <c r="L6" s="625"/>
    </row>
    <row r="7" spans="2:12" s="315" customFormat="1" x14ac:dyDescent="0.3">
      <c r="B7" s="631"/>
      <c r="C7" s="632"/>
      <c r="D7" s="379" t="s">
        <v>144</v>
      </c>
      <c r="E7" s="340" t="str">
        <f>'Key inputs'!C32</f>
        <v>2024 UY</v>
      </c>
      <c r="F7" s="340" t="str">
        <f>'Key inputs'!D32</f>
        <v>2023 UY</v>
      </c>
      <c r="G7" s="340" t="str">
        <f>'Key inputs'!E32</f>
        <v>2022 UY</v>
      </c>
      <c r="H7" s="340" t="str">
        <f>LEFT(G7,4)-1&amp;" UY"</f>
        <v>2021 UY</v>
      </c>
      <c r="I7" s="340" t="str">
        <f t="shared" ref="I7:K7" si="0">LEFT(H7,4)-1&amp;" UY"</f>
        <v>2020 UY</v>
      </c>
      <c r="J7" s="340" t="str">
        <f t="shared" si="0"/>
        <v>2019 UY</v>
      </c>
      <c r="K7" s="340" t="str">
        <f t="shared" si="0"/>
        <v>2018 UY</v>
      </c>
      <c r="L7" s="340" t="str">
        <f>'Key inputs'!F32</f>
        <v>Total</v>
      </c>
    </row>
    <row r="8" spans="2:12" s="315" customFormat="1" x14ac:dyDescent="0.3">
      <c r="B8" s="633"/>
      <c r="C8" s="632"/>
      <c r="D8" s="382"/>
      <c r="E8" s="331" t="s">
        <v>145</v>
      </c>
      <c r="F8" s="331" t="s">
        <v>146</v>
      </c>
      <c r="G8" s="331" t="s">
        <v>147</v>
      </c>
      <c r="H8" s="331" t="s">
        <v>148</v>
      </c>
      <c r="I8" s="331" t="s">
        <v>149</v>
      </c>
      <c r="J8" s="331" t="s">
        <v>150</v>
      </c>
      <c r="K8" s="331" t="s">
        <v>151</v>
      </c>
      <c r="L8" s="331" t="s">
        <v>152</v>
      </c>
    </row>
    <row r="9" spans="2:12" ht="14.5" x14ac:dyDescent="0.3">
      <c r="B9" s="505"/>
      <c r="C9" s="33"/>
      <c r="D9" s="392"/>
      <c r="E9" s="157"/>
      <c r="F9" s="157"/>
      <c r="G9" s="157"/>
      <c r="H9" s="157"/>
      <c r="I9" s="157"/>
      <c r="J9" s="157"/>
      <c r="K9" s="157"/>
      <c r="L9" s="385"/>
    </row>
    <row r="10" spans="2:12" x14ac:dyDescent="0.3">
      <c r="B10" s="79">
        <v>1</v>
      </c>
      <c r="C10" s="390" t="s">
        <v>74</v>
      </c>
      <c r="D10" s="390" t="s">
        <v>244</v>
      </c>
      <c r="E10" s="85"/>
      <c r="F10" s="85"/>
      <c r="G10" s="85"/>
      <c r="H10" s="85"/>
      <c r="I10" s="85"/>
      <c r="J10" s="85"/>
      <c r="K10" s="85"/>
      <c r="L10" s="395">
        <f>SUM(E10:K10)</f>
        <v>0</v>
      </c>
    </row>
    <row r="11" spans="2:12" x14ac:dyDescent="0.3">
      <c r="B11" s="79">
        <v>2</v>
      </c>
      <c r="C11" s="21" t="s">
        <v>245</v>
      </c>
      <c r="D11" s="390" t="s">
        <v>246</v>
      </c>
      <c r="E11" s="85"/>
      <c r="F11" s="85"/>
      <c r="G11" s="85"/>
      <c r="H11" s="85"/>
      <c r="I11" s="85"/>
      <c r="J11" s="85"/>
      <c r="K11" s="85"/>
      <c r="L11" s="166">
        <f>SUM(E11:K11)</f>
        <v>0</v>
      </c>
    </row>
    <row r="12" spans="2:12" ht="14.5" x14ac:dyDescent="0.3">
      <c r="B12" s="505"/>
      <c r="C12" s="590" t="s">
        <v>247</v>
      </c>
      <c r="D12" s="390" t="s">
        <v>248</v>
      </c>
      <c r="E12" s="166">
        <f t="shared" ref="E12:K12" si="1">SUM(E10:E11)</f>
        <v>0</v>
      </c>
      <c r="F12" s="166">
        <f t="shared" si="1"/>
        <v>0</v>
      </c>
      <c r="G12" s="166">
        <f t="shared" si="1"/>
        <v>0</v>
      </c>
      <c r="H12" s="166">
        <f t="shared" si="1"/>
        <v>0</v>
      </c>
      <c r="I12" s="166">
        <f t="shared" si="1"/>
        <v>0</v>
      </c>
      <c r="J12" s="166">
        <f t="shared" si="1"/>
        <v>0</v>
      </c>
      <c r="K12" s="166">
        <f t="shared" si="1"/>
        <v>0</v>
      </c>
      <c r="L12" s="166">
        <f>SUM(E12:K12)</f>
        <v>0</v>
      </c>
    </row>
    <row r="13" spans="2:12" x14ac:dyDescent="0.3">
      <c r="B13" s="79">
        <v>4</v>
      </c>
      <c r="C13" s="390" t="s">
        <v>249</v>
      </c>
      <c r="D13" s="390" t="s">
        <v>250</v>
      </c>
      <c r="E13" s="85"/>
      <c r="F13" s="85"/>
      <c r="G13" s="85"/>
      <c r="H13" s="85"/>
      <c r="I13" s="85"/>
      <c r="J13" s="85"/>
      <c r="K13" s="85"/>
      <c r="L13" s="395">
        <f t="shared" ref="L13:L26" si="2">SUM(E13:K13)</f>
        <v>0</v>
      </c>
    </row>
    <row r="14" spans="2:12" x14ac:dyDescent="0.3">
      <c r="B14" s="79">
        <v>5</v>
      </c>
      <c r="C14" s="21" t="s">
        <v>251</v>
      </c>
      <c r="D14" s="21" t="s">
        <v>252</v>
      </c>
      <c r="E14" s="85"/>
      <c r="F14" s="85"/>
      <c r="G14" s="85"/>
      <c r="H14" s="85"/>
      <c r="I14" s="85"/>
      <c r="J14" s="85"/>
      <c r="K14" s="85"/>
      <c r="L14" s="168">
        <f t="shared" si="2"/>
        <v>0</v>
      </c>
    </row>
    <row r="15" spans="2:12" x14ac:dyDescent="0.3">
      <c r="B15" s="505">
        <v>6</v>
      </c>
      <c r="C15" s="21" t="s">
        <v>253</v>
      </c>
      <c r="D15" s="21" t="s">
        <v>254</v>
      </c>
      <c r="E15" s="85"/>
      <c r="F15" s="85"/>
      <c r="G15" s="85"/>
      <c r="H15" s="85"/>
      <c r="I15" s="85"/>
      <c r="J15" s="85"/>
      <c r="K15" s="85"/>
      <c r="L15" s="168">
        <f t="shared" si="2"/>
        <v>0</v>
      </c>
    </row>
    <row r="16" spans="2:12" ht="14.5" x14ac:dyDescent="0.3">
      <c r="B16" s="505"/>
      <c r="C16" s="590" t="s">
        <v>255</v>
      </c>
      <c r="D16" s="390" t="s">
        <v>256</v>
      </c>
      <c r="E16" s="166">
        <f>SUM(E13:E15)</f>
        <v>0</v>
      </c>
      <c r="F16" s="166">
        <f t="shared" ref="F16" si="3">SUM(F13:F15)</f>
        <v>0</v>
      </c>
      <c r="G16" s="166">
        <f t="shared" ref="G16" si="4">SUM(G13:G15)</f>
        <v>0</v>
      </c>
      <c r="H16" s="166">
        <f t="shared" ref="H16" si="5">SUM(H13:H15)</f>
        <v>0</v>
      </c>
      <c r="I16" s="166">
        <f t="shared" ref="I16" si="6">SUM(I13:I15)</f>
        <v>0</v>
      </c>
      <c r="J16" s="166">
        <f t="shared" ref="J16" si="7">SUM(J13:J15)</f>
        <v>0</v>
      </c>
      <c r="K16" s="166">
        <f t="shared" ref="K16" si="8">SUM(K13:K15)</f>
        <v>0</v>
      </c>
      <c r="L16" s="166">
        <f>SUM(E16:K16)</f>
        <v>0</v>
      </c>
    </row>
    <row r="17" spans="2:12" x14ac:dyDescent="0.3">
      <c r="B17" s="79">
        <v>7</v>
      </c>
      <c r="C17" s="390" t="s">
        <v>257</v>
      </c>
      <c r="D17" s="390" t="s">
        <v>258</v>
      </c>
      <c r="E17" s="85"/>
      <c r="F17" s="85"/>
      <c r="G17" s="85"/>
      <c r="H17" s="85"/>
      <c r="I17" s="85"/>
      <c r="J17" s="85"/>
      <c r="K17" s="85"/>
      <c r="L17" s="395">
        <f t="shared" si="2"/>
        <v>0</v>
      </c>
    </row>
    <row r="18" spans="2:12" x14ac:dyDescent="0.3">
      <c r="B18" s="79">
        <v>8</v>
      </c>
      <c r="C18" s="21" t="s">
        <v>259</v>
      </c>
      <c r="D18" s="397" t="s">
        <v>260</v>
      </c>
      <c r="E18" s="85"/>
      <c r="F18" s="85"/>
      <c r="G18" s="85"/>
      <c r="H18" s="85"/>
      <c r="I18" s="85"/>
      <c r="J18" s="85"/>
      <c r="K18" s="85"/>
      <c r="L18" s="166">
        <f t="shared" si="2"/>
        <v>0</v>
      </c>
    </row>
    <row r="19" spans="2:12" x14ac:dyDescent="0.3">
      <c r="B19" s="79">
        <v>9</v>
      </c>
      <c r="C19" s="399" t="s">
        <v>261</v>
      </c>
      <c r="D19" s="561" t="s">
        <v>262</v>
      </c>
      <c r="E19" s="85"/>
      <c r="F19" s="85"/>
      <c r="G19" s="85"/>
      <c r="H19" s="398"/>
      <c r="I19" s="398"/>
      <c r="J19" s="398"/>
      <c r="K19" s="398"/>
      <c r="L19" s="168">
        <f t="shared" si="2"/>
        <v>0</v>
      </c>
    </row>
    <row r="20" spans="2:12" ht="14.5" x14ac:dyDescent="0.3">
      <c r="B20" s="505"/>
      <c r="C20" s="590" t="s">
        <v>8</v>
      </c>
      <c r="D20" s="562" t="s">
        <v>263</v>
      </c>
      <c r="E20" s="166">
        <f>SUM(E17:E19)</f>
        <v>0</v>
      </c>
      <c r="F20" s="166">
        <f t="shared" ref="F20" si="9">SUM(F17:F19)</f>
        <v>0</v>
      </c>
      <c r="G20" s="166">
        <f t="shared" ref="G20" si="10">SUM(G17:G19)</f>
        <v>0</v>
      </c>
      <c r="H20" s="166">
        <f t="shared" ref="H20" si="11">SUM(H17:H19)</f>
        <v>0</v>
      </c>
      <c r="I20" s="166">
        <f t="shared" ref="I20" si="12">SUM(I17:I19)</f>
        <v>0</v>
      </c>
      <c r="J20" s="166">
        <f t="shared" ref="J20" si="13">SUM(J17:J19)</f>
        <v>0</v>
      </c>
      <c r="K20" s="166">
        <f t="shared" ref="K20" si="14">SUM(K17:K19)</f>
        <v>0</v>
      </c>
      <c r="L20" s="166">
        <f>SUM(E20:K20)</f>
        <v>0</v>
      </c>
    </row>
    <row r="21" spans="2:12" x14ac:dyDescent="0.3">
      <c r="B21" s="79">
        <v>10</v>
      </c>
      <c r="C21" s="559" t="s">
        <v>264</v>
      </c>
      <c r="D21" s="562" t="s">
        <v>265</v>
      </c>
      <c r="E21" s="85"/>
      <c r="F21" s="85"/>
      <c r="G21" s="85"/>
      <c r="H21" s="85"/>
      <c r="I21" s="85"/>
      <c r="J21" s="85"/>
      <c r="K21" s="85"/>
      <c r="L21" s="395">
        <f t="shared" si="2"/>
        <v>0</v>
      </c>
    </row>
    <row r="22" spans="2:12" x14ac:dyDescent="0.3">
      <c r="B22" s="79">
        <v>11</v>
      </c>
      <c r="C22" s="560" t="s">
        <v>266</v>
      </c>
      <c r="D22" s="562" t="s">
        <v>267</v>
      </c>
      <c r="E22" s="85"/>
      <c r="F22" s="85"/>
      <c r="G22" s="85"/>
      <c r="H22" s="85"/>
      <c r="I22" s="85"/>
      <c r="J22" s="85"/>
      <c r="K22" s="85"/>
      <c r="L22" s="166">
        <f t="shared" si="2"/>
        <v>0</v>
      </c>
    </row>
    <row r="23" spans="2:12" x14ac:dyDescent="0.3">
      <c r="B23" s="79">
        <v>12</v>
      </c>
      <c r="C23" s="399" t="s">
        <v>238</v>
      </c>
      <c r="D23" s="562" t="s">
        <v>268</v>
      </c>
      <c r="E23" s="85"/>
      <c r="F23" s="85"/>
      <c r="G23" s="85"/>
      <c r="H23" s="398"/>
      <c r="I23" s="398"/>
      <c r="J23" s="398"/>
      <c r="K23" s="398"/>
      <c r="L23" s="168">
        <f t="shared" si="2"/>
        <v>0</v>
      </c>
    </row>
    <row r="24" spans="2:12" ht="14.5" x14ac:dyDescent="0.3">
      <c r="B24" s="505"/>
      <c r="C24" s="590" t="s">
        <v>114</v>
      </c>
      <c r="D24" s="562" t="s">
        <v>269</v>
      </c>
      <c r="E24" s="166">
        <f>SUM(E21:E23)</f>
        <v>0</v>
      </c>
      <c r="F24" s="166">
        <f>SUM(F21:F23)</f>
        <v>0</v>
      </c>
      <c r="G24" s="166">
        <f>SUM(G21:G23)</f>
        <v>0</v>
      </c>
      <c r="H24" s="166">
        <f t="shared" ref="H24:K24" si="15">SUM(H21:H23)</f>
        <v>0</v>
      </c>
      <c r="I24" s="166">
        <f t="shared" si="15"/>
        <v>0</v>
      </c>
      <c r="J24" s="166">
        <f t="shared" si="15"/>
        <v>0</v>
      </c>
      <c r="K24" s="166">
        <f t="shared" si="15"/>
        <v>0</v>
      </c>
      <c r="L24" s="166">
        <f>SUM(E24:K24)</f>
        <v>0</v>
      </c>
    </row>
    <row r="25" spans="2:12" x14ac:dyDescent="0.3">
      <c r="B25" s="79">
        <v>13</v>
      </c>
      <c r="C25" s="559" t="s">
        <v>270</v>
      </c>
      <c r="D25" s="563" t="s">
        <v>271</v>
      </c>
      <c r="E25" s="85"/>
      <c r="F25" s="85"/>
      <c r="G25" s="85"/>
      <c r="H25" s="85"/>
      <c r="I25" s="85"/>
      <c r="J25" s="85"/>
      <c r="K25" s="85"/>
      <c r="L25" s="395">
        <f t="shared" si="2"/>
        <v>0</v>
      </c>
    </row>
    <row r="26" spans="2:12" x14ac:dyDescent="0.3">
      <c r="B26" s="79">
        <v>14</v>
      </c>
      <c r="C26" s="21" t="s">
        <v>272</v>
      </c>
      <c r="D26" s="390" t="s">
        <v>273</v>
      </c>
      <c r="E26" s="85"/>
      <c r="F26" s="85"/>
      <c r="G26" s="85"/>
      <c r="H26" s="85"/>
      <c r="I26" s="85"/>
      <c r="J26" s="85"/>
      <c r="K26" s="85"/>
      <c r="L26" s="166">
        <f t="shared" si="2"/>
        <v>0</v>
      </c>
    </row>
    <row r="27" spans="2:12" x14ac:dyDescent="0.3">
      <c r="B27" s="79">
        <v>15</v>
      </c>
      <c r="C27" s="21" t="s">
        <v>274</v>
      </c>
      <c r="D27" s="390" t="s">
        <v>275</v>
      </c>
      <c r="E27" s="85"/>
      <c r="F27" s="85"/>
      <c r="G27" s="85"/>
      <c r="H27" s="398"/>
      <c r="I27" s="398"/>
      <c r="J27" s="398"/>
      <c r="K27" s="398"/>
      <c r="L27" s="166">
        <f>SUM(E27:K27)</f>
        <v>0</v>
      </c>
    </row>
    <row r="28" spans="2:12" ht="14.5" x14ac:dyDescent="0.3">
      <c r="B28" s="79"/>
      <c r="C28" s="590" t="s">
        <v>115</v>
      </c>
      <c r="D28" s="390" t="s">
        <v>276</v>
      </c>
      <c r="E28" s="166">
        <f>SUM(E25:E27)</f>
        <v>0</v>
      </c>
      <c r="F28" s="166">
        <f t="shared" ref="F28:G28" si="16">SUM(F25:F27)</f>
        <v>0</v>
      </c>
      <c r="G28" s="166">
        <f t="shared" si="16"/>
        <v>0</v>
      </c>
      <c r="H28" s="166">
        <f t="shared" ref="H28" si="17">SUM(H25:H27)</f>
        <v>0</v>
      </c>
      <c r="I28" s="166">
        <f t="shared" ref="I28" si="18">SUM(I25:I27)</f>
        <v>0</v>
      </c>
      <c r="J28" s="166">
        <f t="shared" ref="J28" si="19">SUM(J25:J27)</f>
        <v>0</v>
      </c>
      <c r="K28" s="166">
        <f t="shared" ref="K28" si="20">SUM(K25:K27)</f>
        <v>0</v>
      </c>
      <c r="L28" s="166">
        <f>SUM(E28:K28)</f>
        <v>0</v>
      </c>
    </row>
    <row r="29" spans="2:12" ht="14.5" x14ac:dyDescent="0.3">
      <c r="B29" s="79"/>
      <c r="C29" s="33"/>
      <c r="D29" s="390"/>
      <c r="E29" s="157"/>
      <c r="F29" s="157"/>
      <c r="G29" s="157"/>
      <c r="H29" s="157"/>
      <c r="I29" s="157"/>
      <c r="J29" s="157"/>
      <c r="K29" s="157"/>
      <c r="L29" s="411"/>
    </row>
    <row r="30" spans="2:12" x14ac:dyDescent="0.3">
      <c r="B30" s="79">
        <v>16</v>
      </c>
      <c r="C30" s="22" t="s">
        <v>277</v>
      </c>
      <c r="D30" s="22" t="s">
        <v>278</v>
      </c>
      <c r="E30" s="166">
        <f>E12+E16+E20+E24+E28</f>
        <v>0</v>
      </c>
      <c r="F30" s="166">
        <f t="shared" ref="F30:K30" si="21">F12+F16+F20+F24+F28</f>
        <v>0</v>
      </c>
      <c r="G30" s="166">
        <f t="shared" si="21"/>
        <v>0</v>
      </c>
      <c r="H30" s="166">
        <f t="shared" si="21"/>
        <v>0</v>
      </c>
      <c r="I30" s="166">
        <f t="shared" si="21"/>
        <v>0</v>
      </c>
      <c r="J30" s="166">
        <f t="shared" si="21"/>
        <v>0</v>
      </c>
      <c r="K30" s="166">
        <f t="shared" si="21"/>
        <v>0</v>
      </c>
      <c r="L30" s="166">
        <f>SUM(E30:K30)</f>
        <v>0</v>
      </c>
    </row>
    <row r="31" spans="2:12" x14ac:dyDescent="0.3">
      <c r="C31" s="4"/>
      <c r="D31" s="4"/>
    </row>
    <row r="32" spans="2:12" x14ac:dyDescent="0.3">
      <c r="C32" s="4"/>
      <c r="D32" s="4"/>
    </row>
    <row r="33" spans="2:12" s="315" customFormat="1" ht="15.5" x14ac:dyDescent="0.3">
      <c r="B33" s="488"/>
      <c r="C33" s="312" t="s">
        <v>279</v>
      </c>
      <c r="D33" s="312"/>
    </row>
    <row r="34" spans="2:12" s="315" customFormat="1" x14ac:dyDescent="0.3">
      <c r="B34" s="488"/>
      <c r="C34" s="313" t="str">
        <f>"For the year ended 31 December "&amp; $E$6</f>
        <v>For the year ended 31 December 2024</v>
      </c>
      <c r="D34" s="313"/>
    </row>
    <row r="35" spans="2:12" s="315" customFormat="1" x14ac:dyDescent="0.3">
      <c r="B35" s="488"/>
      <c r="C35" s="313" t="str">
        <f>"Figures in thousands of "&amp;'Key inputs'!G26</f>
        <v>Figures in thousands of GBP</v>
      </c>
      <c r="D35" s="313"/>
    </row>
    <row r="36" spans="2:12" s="315" customFormat="1" x14ac:dyDescent="0.3">
      <c r="B36" s="629"/>
      <c r="C36" s="630"/>
      <c r="D36" s="381"/>
      <c r="E36" s="626">
        <f>'Key inputs'!C31</f>
        <v>2024</v>
      </c>
      <c r="F36" s="627"/>
      <c r="G36" s="627"/>
      <c r="H36" s="627"/>
      <c r="I36" s="627"/>
      <c r="J36" s="627"/>
      <c r="K36" s="627"/>
      <c r="L36" s="628"/>
    </row>
    <row r="37" spans="2:12" s="315" customFormat="1" x14ac:dyDescent="0.3">
      <c r="B37" s="631"/>
      <c r="C37" s="632"/>
      <c r="D37" s="379" t="s">
        <v>144</v>
      </c>
      <c r="E37" s="340" t="str">
        <f>'Key inputs'!C32</f>
        <v>2024 UY</v>
      </c>
      <c r="F37" s="340" t="str">
        <f>'Key inputs'!D32</f>
        <v>2023 UY</v>
      </c>
      <c r="G37" s="340" t="str">
        <f>'Key inputs'!E32</f>
        <v>2022 UY</v>
      </c>
      <c r="H37" s="340" t="str">
        <f>LEFT(G37,4)-1&amp;" UY"</f>
        <v>2021 UY</v>
      </c>
      <c r="I37" s="340" t="str">
        <f t="shared" ref="I37:K37" si="22">LEFT(H37,4)-1&amp;" UY"</f>
        <v>2020 UY</v>
      </c>
      <c r="J37" s="340" t="str">
        <f t="shared" si="22"/>
        <v>2019 UY</v>
      </c>
      <c r="K37" s="340" t="str">
        <f t="shared" si="22"/>
        <v>2018 UY</v>
      </c>
      <c r="L37" s="340" t="str">
        <f>'Key inputs'!F32</f>
        <v>Total</v>
      </c>
    </row>
    <row r="38" spans="2:12" s="315" customFormat="1" x14ac:dyDescent="0.3">
      <c r="B38" s="633"/>
      <c r="C38" s="634"/>
      <c r="D38" s="382"/>
      <c r="E38" s="331" t="s">
        <v>145</v>
      </c>
      <c r="F38" s="331" t="s">
        <v>146</v>
      </c>
      <c r="G38" s="331" t="s">
        <v>147</v>
      </c>
      <c r="H38" s="331" t="s">
        <v>148</v>
      </c>
      <c r="I38" s="331" t="s">
        <v>149</v>
      </c>
      <c r="J38" s="331" t="s">
        <v>150</v>
      </c>
      <c r="K38" s="331" t="s">
        <v>151</v>
      </c>
      <c r="L38" s="331" t="s">
        <v>152</v>
      </c>
    </row>
    <row r="39" spans="2:12" s="315" customFormat="1" ht="14.25" customHeight="1" x14ac:dyDescent="0.3">
      <c r="B39" s="506"/>
      <c r="C39" s="341"/>
      <c r="D39" s="400"/>
      <c r="E39" s="401"/>
      <c r="F39" s="401"/>
      <c r="G39" s="401"/>
      <c r="H39" s="401"/>
      <c r="I39" s="401"/>
      <c r="J39" s="401"/>
      <c r="K39" s="401"/>
      <c r="L39" s="402"/>
    </row>
    <row r="40" spans="2:12" ht="14.25" customHeight="1" x14ac:dyDescent="0.3">
      <c r="B40" s="79">
        <v>1</v>
      </c>
      <c r="C40" s="393" t="s">
        <v>280</v>
      </c>
      <c r="D40" s="393" t="s">
        <v>281</v>
      </c>
      <c r="E40" s="85"/>
      <c r="F40" s="85"/>
      <c r="G40" s="85"/>
      <c r="H40" s="85"/>
      <c r="I40" s="85"/>
      <c r="J40" s="85"/>
      <c r="K40" s="85"/>
      <c r="L40" s="395">
        <f t="shared" ref="L40:L60" si="23">SUM(E40:K40)</f>
        <v>0</v>
      </c>
    </row>
    <row r="41" spans="2:12" ht="14.25" customHeight="1" x14ac:dyDescent="0.3">
      <c r="B41" s="79">
        <v>2</v>
      </c>
      <c r="C41" s="403" t="s">
        <v>282</v>
      </c>
      <c r="D41" s="397" t="s">
        <v>283</v>
      </c>
      <c r="E41" s="168">
        <f t="shared" ref="E41:K41" si="24">SUM(E40)</f>
        <v>0</v>
      </c>
      <c r="F41" s="168">
        <f t="shared" si="24"/>
        <v>0</v>
      </c>
      <c r="G41" s="168">
        <f t="shared" si="24"/>
        <v>0</v>
      </c>
      <c r="H41" s="168">
        <f t="shared" si="24"/>
        <v>0</v>
      </c>
      <c r="I41" s="168">
        <f t="shared" si="24"/>
        <v>0</v>
      </c>
      <c r="J41" s="168">
        <f t="shared" si="24"/>
        <v>0</v>
      </c>
      <c r="K41" s="168">
        <f t="shared" si="24"/>
        <v>0</v>
      </c>
      <c r="L41" s="168">
        <f t="shared" si="23"/>
        <v>0</v>
      </c>
    </row>
    <row r="42" spans="2:12" ht="14.25" customHeight="1" x14ac:dyDescent="0.3">
      <c r="B42" s="505"/>
      <c r="C42" s="34"/>
      <c r="D42" s="404"/>
      <c r="E42" s="405"/>
      <c r="F42" s="405"/>
      <c r="G42" s="405"/>
      <c r="H42" s="405"/>
      <c r="I42" s="405"/>
      <c r="J42" s="405"/>
      <c r="K42" s="405"/>
      <c r="L42" s="406"/>
    </row>
    <row r="43" spans="2:12" ht="14.25" customHeight="1" x14ac:dyDescent="0.3">
      <c r="B43" s="79">
        <v>3</v>
      </c>
      <c r="C43" s="393" t="s">
        <v>249</v>
      </c>
      <c r="D43" s="393" t="s">
        <v>284</v>
      </c>
      <c r="E43" s="85"/>
      <c r="F43" s="85"/>
      <c r="G43" s="85"/>
      <c r="H43" s="85"/>
      <c r="I43" s="85"/>
      <c r="J43" s="85"/>
      <c r="K43" s="85"/>
      <c r="L43" s="395">
        <f t="shared" si="23"/>
        <v>0</v>
      </c>
    </row>
    <row r="44" spans="2:12" ht="14.25" customHeight="1" x14ac:dyDescent="0.3">
      <c r="B44" s="79">
        <v>4</v>
      </c>
      <c r="C44" s="24" t="s">
        <v>251</v>
      </c>
      <c r="D44" s="393" t="s">
        <v>285</v>
      </c>
      <c r="E44" s="85"/>
      <c r="F44" s="85"/>
      <c r="G44" s="85"/>
      <c r="H44" s="85"/>
      <c r="I44" s="85"/>
      <c r="J44" s="85"/>
      <c r="K44" s="85"/>
      <c r="L44" s="166">
        <f t="shared" si="23"/>
        <v>0</v>
      </c>
    </row>
    <row r="45" spans="2:12" ht="14.25" customHeight="1" x14ac:dyDescent="0.3">
      <c r="B45" s="79">
        <v>5</v>
      </c>
      <c r="C45" s="24" t="s">
        <v>286</v>
      </c>
      <c r="D45" s="393" t="s">
        <v>287</v>
      </c>
      <c r="E45" s="85"/>
      <c r="F45" s="85"/>
      <c r="G45" s="85"/>
      <c r="H45" s="85"/>
      <c r="I45" s="85"/>
      <c r="J45" s="85"/>
      <c r="K45" s="85"/>
      <c r="L45" s="166">
        <f t="shared" si="23"/>
        <v>0</v>
      </c>
    </row>
    <row r="46" spans="2:12" ht="14.25" customHeight="1" x14ac:dyDescent="0.3">
      <c r="B46" s="79">
        <v>6</v>
      </c>
      <c r="C46" s="407" t="s">
        <v>288</v>
      </c>
      <c r="D46" s="408" t="s">
        <v>289</v>
      </c>
      <c r="E46" s="85"/>
      <c r="F46" s="85"/>
      <c r="G46" s="85"/>
      <c r="H46" s="398"/>
      <c r="I46" s="398"/>
      <c r="J46" s="398"/>
      <c r="K46" s="398"/>
      <c r="L46" s="168">
        <f t="shared" si="23"/>
        <v>0</v>
      </c>
    </row>
    <row r="47" spans="2:12" ht="14.25" customHeight="1" x14ac:dyDescent="0.3">
      <c r="B47" s="505"/>
      <c r="C47" s="591" t="s">
        <v>116</v>
      </c>
      <c r="D47" s="405" t="s">
        <v>290</v>
      </c>
      <c r="E47" s="166">
        <f>SUM(E43:E46)</f>
        <v>0</v>
      </c>
      <c r="F47" s="166">
        <f t="shared" ref="F47:K47" si="25">SUM(F43:F46)</f>
        <v>0</v>
      </c>
      <c r="G47" s="166">
        <f t="shared" si="25"/>
        <v>0</v>
      </c>
      <c r="H47" s="166">
        <f t="shared" si="25"/>
        <v>0</v>
      </c>
      <c r="I47" s="166">
        <f t="shared" si="25"/>
        <v>0</v>
      </c>
      <c r="J47" s="166">
        <f t="shared" si="25"/>
        <v>0</v>
      </c>
      <c r="K47" s="166">
        <f t="shared" si="25"/>
        <v>0</v>
      </c>
      <c r="L47" s="166">
        <f>SUM(E47:K47)</f>
        <v>0</v>
      </c>
    </row>
    <row r="48" spans="2:12" ht="14.25" customHeight="1" x14ac:dyDescent="0.3">
      <c r="B48" s="79">
        <v>7</v>
      </c>
      <c r="C48" s="24" t="s">
        <v>291</v>
      </c>
      <c r="D48" s="24" t="s">
        <v>292</v>
      </c>
      <c r="E48" s="90"/>
      <c r="F48" s="90"/>
      <c r="G48" s="90"/>
      <c r="H48" s="90"/>
      <c r="I48" s="90"/>
      <c r="J48" s="90"/>
      <c r="K48" s="90"/>
      <c r="L48" s="166">
        <f t="shared" si="23"/>
        <v>0</v>
      </c>
    </row>
    <row r="49" spans="2:12" ht="14.25" customHeight="1" x14ac:dyDescent="0.3">
      <c r="B49" s="505"/>
      <c r="C49" s="34"/>
      <c r="D49" s="404"/>
      <c r="E49" s="405"/>
      <c r="F49" s="405"/>
      <c r="G49" s="405"/>
      <c r="H49" s="405"/>
      <c r="I49" s="405"/>
      <c r="J49" s="405"/>
      <c r="K49" s="405"/>
      <c r="L49" s="406"/>
    </row>
    <row r="50" spans="2:12" ht="14.25" customHeight="1" x14ac:dyDescent="0.3">
      <c r="B50" s="79">
        <v>8</v>
      </c>
      <c r="C50" s="408" t="s">
        <v>293</v>
      </c>
      <c r="D50" s="408" t="s">
        <v>294</v>
      </c>
      <c r="E50" s="398"/>
      <c r="F50" s="398"/>
      <c r="G50" s="398"/>
      <c r="H50" s="398"/>
      <c r="I50" s="398"/>
      <c r="J50" s="398"/>
      <c r="K50" s="398"/>
      <c r="L50" s="409">
        <f t="shared" si="23"/>
        <v>0</v>
      </c>
    </row>
    <row r="51" spans="2:12" ht="14.25" customHeight="1" x14ac:dyDescent="0.3">
      <c r="B51" s="505"/>
      <c r="C51" s="39"/>
      <c r="D51" s="410"/>
      <c r="E51" s="405"/>
      <c r="F51" s="405"/>
      <c r="G51" s="405"/>
      <c r="H51" s="405"/>
      <c r="I51" s="405"/>
      <c r="J51" s="405"/>
      <c r="K51" s="405"/>
      <c r="L51" s="406"/>
    </row>
    <row r="52" spans="2:12" ht="14.25" customHeight="1" x14ac:dyDescent="0.3">
      <c r="B52" s="79">
        <v>9</v>
      </c>
      <c r="C52" s="394" t="s">
        <v>295</v>
      </c>
      <c r="D52" s="394" t="s">
        <v>296</v>
      </c>
      <c r="E52" s="85"/>
      <c r="F52" s="85"/>
      <c r="G52" s="85"/>
      <c r="H52" s="85"/>
      <c r="I52" s="85"/>
      <c r="J52" s="85"/>
      <c r="K52" s="85"/>
      <c r="L52" s="395">
        <f t="shared" si="23"/>
        <v>0</v>
      </c>
    </row>
    <row r="53" spans="2:12" ht="14.25" customHeight="1" x14ac:dyDescent="0.3">
      <c r="B53" s="79">
        <v>10</v>
      </c>
      <c r="C53" s="27" t="s">
        <v>297</v>
      </c>
      <c r="D53" s="394" t="s">
        <v>298</v>
      </c>
      <c r="E53" s="85"/>
      <c r="F53" s="85"/>
      <c r="G53" s="85"/>
      <c r="H53" s="85"/>
      <c r="I53" s="85"/>
      <c r="J53" s="85"/>
      <c r="K53" s="85"/>
      <c r="L53" s="166">
        <f t="shared" si="23"/>
        <v>0</v>
      </c>
    </row>
    <row r="54" spans="2:12" ht="14.25" customHeight="1" x14ac:dyDescent="0.3">
      <c r="B54" s="79">
        <v>11</v>
      </c>
      <c r="C54" s="27" t="s">
        <v>299</v>
      </c>
      <c r="D54" s="394" t="s">
        <v>300</v>
      </c>
      <c r="E54" s="85"/>
      <c r="F54" s="85"/>
      <c r="G54" s="85"/>
      <c r="H54" s="85"/>
      <c r="I54" s="85"/>
      <c r="J54" s="85"/>
      <c r="K54" s="85"/>
      <c r="L54" s="166">
        <f t="shared" si="23"/>
        <v>0</v>
      </c>
    </row>
    <row r="55" spans="2:12" ht="14.25" customHeight="1" x14ac:dyDescent="0.3">
      <c r="B55" s="79">
        <v>12</v>
      </c>
      <c r="C55" s="27" t="s">
        <v>301</v>
      </c>
      <c r="D55" s="394" t="s">
        <v>302</v>
      </c>
      <c r="E55" s="85"/>
      <c r="F55" s="85"/>
      <c r="G55" s="85"/>
      <c r="H55" s="85"/>
      <c r="I55" s="85"/>
      <c r="J55" s="85"/>
      <c r="K55" s="85"/>
      <c r="L55" s="166">
        <f t="shared" si="23"/>
        <v>0</v>
      </c>
    </row>
    <row r="56" spans="2:12" ht="14.25" customHeight="1" x14ac:dyDescent="0.3">
      <c r="B56" s="79">
        <v>13</v>
      </c>
      <c r="C56" s="27" t="s">
        <v>303</v>
      </c>
      <c r="D56" s="394" t="s">
        <v>304</v>
      </c>
      <c r="E56" s="85"/>
      <c r="F56" s="85"/>
      <c r="G56" s="85"/>
      <c r="H56" s="85"/>
      <c r="I56" s="85"/>
      <c r="J56" s="85"/>
      <c r="K56" s="85"/>
      <c r="L56" s="166">
        <f t="shared" si="23"/>
        <v>0</v>
      </c>
    </row>
    <row r="57" spans="2:12" ht="14.25" customHeight="1" x14ac:dyDescent="0.3">
      <c r="B57" s="79"/>
      <c r="C57" s="591" t="s">
        <v>9</v>
      </c>
      <c r="D57" s="586" t="s">
        <v>305</v>
      </c>
      <c r="E57" s="166">
        <f>SUM(E52:E56)</f>
        <v>0</v>
      </c>
      <c r="F57" s="166">
        <f t="shared" ref="F57:K57" si="26">SUM(F52:F56)</f>
        <v>0</v>
      </c>
      <c r="G57" s="166">
        <f t="shared" si="26"/>
        <v>0</v>
      </c>
      <c r="H57" s="166">
        <f t="shared" si="26"/>
        <v>0</v>
      </c>
      <c r="I57" s="166">
        <f t="shared" si="26"/>
        <v>0</v>
      </c>
      <c r="J57" s="166">
        <f t="shared" si="26"/>
        <v>0</v>
      </c>
      <c r="K57" s="166">
        <f t="shared" si="26"/>
        <v>0</v>
      </c>
      <c r="L57" s="166">
        <f>SUM(E57:K57)</f>
        <v>0</v>
      </c>
    </row>
    <row r="58" spans="2:12" ht="14.25" customHeight="1" x14ac:dyDescent="0.3">
      <c r="B58" s="79">
        <v>14</v>
      </c>
      <c r="C58" s="24" t="s">
        <v>306</v>
      </c>
      <c r="D58" s="393" t="s">
        <v>307</v>
      </c>
      <c r="E58" s="85"/>
      <c r="F58" s="85"/>
      <c r="G58" s="85"/>
      <c r="H58" s="85"/>
      <c r="I58" s="85"/>
      <c r="J58" s="85"/>
      <c r="K58" s="85"/>
      <c r="L58" s="166">
        <f>SUM(E58:K58)</f>
        <v>0</v>
      </c>
    </row>
    <row r="59" spans="2:12" ht="14.25" customHeight="1" x14ac:dyDescent="0.3">
      <c r="B59" s="79">
        <v>15</v>
      </c>
      <c r="C59" s="25" t="s">
        <v>308</v>
      </c>
      <c r="D59" s="25" t="s">
        <v>309</v>
      </c>
      <c r="E59" s="166">
        <f>E47+E48+E50+E57+E58</f>
        <v>0</v>
      </c>
      <c r="F59" s="166">
        <f t="shared" ref="F59:K59" si="27">F47+F48+F50+F57+F58</f>
        <v>0</v>
      </c>
      <c r="G59" s="166">
        <f t="shared" si="27"/>
        <v>0</v>
      </c>
      <c r="H59" s="166">
        <f t="shared" si="27"/>
        <v>0</v>
      </c>
      <c r="I59" s="166">
        <f t="shared" si="27"/>
        <v>0</v>
      </c>
      <c r="J59" s="166">
        <f t="shared" si="27"/>
        <v>0</v>
      </c>
      <c r="K59" s="166">
        <f t="shared" si="27"/>
        <v>0</v>
      </c>
      <c r="L59" s="166">
        <f>SUM(E59:K59)</f>
        <v>0</v>
      </c>
    </row>
    <row r="60" spans="2:12" ht="14.25" customHeight="1" x14ac:dyDescent="0.3">
      <c r="B60" s="79">
        <v>16</v>
      </c>
      <c r="C60" s="25" t="s">
        <v>310</v>
      </c>
      <c r="D60" s="25" t="s">
        <v>311</v>
      </c>
      <c r="E60" s="166">
        <f t="shared" ref="E60:K60" si="28">SUM(E59,E41)</f>
        <v>0</v>
      </c>
      <c r="F60" s="166">
        <f t="shared" si="28"/>
        <v>0</v>
      </c>
      <c r="G60" s="166">
        <f t="shared" si="28"/>
        <v>0</v>
      </c>
      <c r="H60" s="166">
        <f t="shared" si="28"/>
        <v>0</v>
      </c>
      <c r="I60" s="166">
        <f t="shared" si="28"/>
        <v>0</v>
      </c>
      <c r="J60" s="166">
        <f t="shared" si="28"/>
        <v>0</v>
      </c>
      <c r="K60" s="166">
        <f t="shared" si="28"/>
        <v>0</v>
      </c>
      <c r="L60" s="166">
        <f t="shared" si="23"/>
        <v>0</v>
      </c>
    </row>
    <row r="61" spans="2:12" ht="14.5" x14ac:dyDescent="0.3">
      <c r="C61" s="308" t="str">
        <f>IF(L61="","","Balance check")</f>
        <v/>
      </c>
      <c r="D61" s="308"/>
      <c r="E61" s="309" t="str">
        <f t="shared" ref="E61:L61" si="29">IF(E60&lt;&gt;E30,E30-E60,"")</f>
        <v/>
      </c>
      <c r="F61" s="309" t="str">
        <f t="shared" si="29"/>
        <v/>
      </c>
      <c r="G61" s="309" t="str">
        <f t="shared" si="29"/>
        <v/>
      </c>
      <c r="H61" s="309" t="str">
        <f t="shared" si="29"/>
        <v/>
      </c>
      <c r="I61" s="309" t="str">
        <f t="shared" si="29"/>
        <v/>
      </c>
      <c r="J61" s="309" t="str">
        <f t="shared" si="29"/>
        <v/>
      </c>
      <c r="K61" s="309" t="str">
        <f t="shared" si="29"/>
        <v/>
      </c>
      <c r="L61" s="309" t="str">
        <f t="shared" si="29"/>
        <v/>
      </c>
    </row>
    <row r="63" spans="2:12" s="315" customFormat="1" x14ac:dyDescent="0.3">
      <c r="B63" s="488"/>
    </row>
    <row r="64" spans="2:12" s="315" customFormat="1" ht="15.5" x14ac:dyDescent="0.3">
      <c r="B64" s="488"/>
      <c r="C64" s="312" t="str">
        <f xml:space="preserve"> $E$68&amp; " - Balance Sheet"</f>
        <v>2023 - Balance Sheet</v>
      </c>
      <c r="D64" s="312"/>
    </row>
    <row r="65" spans="2:12" s="315" customFormat="1" ht="15.5" x14ac:dyDescent="0.3">
      <c r="B65" s="488"/>
      <c r="C65" s="312" t="s">
        <v>243</v>
      </c>
      <c r="D65" s="312"/>
    </row>
    <row r="66" spans="2:12" s="315" customFormat="1" x14ac:dyDescent="0.3">
      <c r="B66" s="488"/>
      <c r="C66" s="313" t="str">
        <f>"For the year ended 31 December "&amp; $E$68</f>
        <v>For the year ended 31 December 2023</v>
      </c>
      <c r="D66" s="313"/>
    </row>
    <row r="67" spans="2:12" s="315" customFormat="1" x14ac:dyDescent="0.3">
      <c r="B67" s="488"/>
      <c r="C67" s="313" t="str">
        <f>"Figures in thousands of "&amp;'Key inputs'!G26</f>
        <v>Figures in thousands of GBP</v>
      </c>
      <c r="D67" s="313"/>
    </row>
    <row r="68" spans="2:12" s="315" customFormat="1" x14ac:dyDescent="0.3">
      <c r="B68" s="629"/>
      <c r="C68" s="630"/>
      <c r="D68" s="381"/>
      <c r="E68" s="625">
        <f>'Key inputs'!G31</f>
        <v>2023</v>
      </c>
      <c r="F68" s="625"/>
      <c r="G68" s="625"/>
      <c r="H68" s="625"/>
      <c r="I68" s="625"/>
      <c r="J68" s="625"/>
      <c r="K68" s="625"/>
      <c r="L68" s="625"/>
    </row>
    <row r="69" spans="2:12" s="315" customFormat="1" x14ac:dyDescent="0.3">
      <c r="B69" s="631"/>
      <c r="C69" s="632"/>
      <c r="D69" s="379" t="s">
        <v>144</v>
      </c>
      <c r="E69" s="340" t="str">
        <f>'Key inputs'!G32</f>
        <v>2023 UY</v>
      </c>
      <c r="F69" s="340" t="str">
        <f>'Key inputs'!H32</f>
        <v>2022 UY</v>
      </c>
      <c r="G69" s="340" t="str">
        <f>'Key inputs'!I32</f>
        <v>2021 UY</v>
      </c>
      <c r="H69" s="340" t="str">
        <f>LEFT(G69,4)-1&amp;" UY"</f>
        <v>2020 UY</v>
      </c>
      <c r="I69" s="340" t="str">
        <f t="shared" ref="I69:K69" si="30">LEFT(H69,4)-1&amp;" UY"</f>
        <v>2019 UY</v>
      </c>
      <c r="J69" s="340" t="str">
        <f t="shared" si="30"/>
        <v>2018 UY</v>
      </c>
      <c r="K69" s="340" t="str">
        <f t="shared" si="30"/>
        <v>2017 UY</v>
      </c>
      <c r="L69" s="311" t="s">
        <v>46</v>
      </c>
    </row>
    <row r="70" spans="2:12" s="315" customFormat="1" x14ac:dyDescent="0.3">
      <c r="B70" s="633"/>
      <c r="C70" s="632"/>
      <c r="D70" s="382"/>
      <c r="E70" s="331" t="s">
        <v>145</v>
      </c>
      <c r="F70" s="331" t="s">
        <v>146</v>
      </c>
      <c r="G70" s="331" t="s">
        <v>147</v>
      </c>
      <c r="H70" s="331" t="s">
        <v>148</v>
      </c>
      <c r="I70" s="331" t="s">
        <v>149</v>
      </c>
      <c r="J70" s="331" t="s">
        <v>150</v>
      </c>
      <c r="K70" s="331" t="s">
        <v>151</v>
      </c>
      <c r="L70" s="331" t="s">
        <v>152</v>
      </c>
    </row>
    <row r="71" spans="2:12" ht="14.5" x14ac:dyDescent="0.3">
      <c r="B71" s="505"/>
      <c r="C71" s="33"/>
      <c r="D71" s="392"/>
      <c r="E71" s="157"/>
      <c r="F71" s="157"/>
      <c r="G71" s="157"/>
      <c r="H71" s="157"/>
      <c r="I71" s="157"/>
      <c r="J71" s="157"/>
      <c r="K71" s="157"/>
      <c r="L71" s="411"/>
    </row>
    <row r="72" spans="2:12" x14ac:dyDescent="0.3">
      <c r="B72" s="79">
        <v>1</v>
      </c>
      <c r="C72" s="390" t="s">
        <v>74</v>
      </c>
      <c r="D72" s="390" t="s">
        <v>244</v>
      </c>
      <c r="E72" s="86"/>
      <c r="F72" s="86"/>
      <c r="G72" s="86"/>
      <c r="H72" s="86"/>
      <c r="I72" s="86"/>
      <c r="J72" s="86"/>
      <c r="K72" s="86"/>
      <c r="L72" s="395">
        <f>SUM(E72:K72)</f>
        <v>0</v>
      </c>
    </row>
    <row r="73" spans="2:12" x14ac:dyDescent="0.3">
      <c r="B73" s="79">
        <v>2</v>
      </c>
      <c r="C73" s="21" t="s">
        <v>245</v>
      </c>
      <c r="D73" s="390" t="s">
        <v>246</v>
      </c>
      <c r="E73" s="86"/>
      <c r="F73" s="86"/>
      <c r="G73" s="86"/>
      <c r="H73" s="86"/>
      <c r="I73" s="86"/>
      <c r="J73" s="86"/>
      <c r="K73" s="86"/>
      <c r="L73" s="395">
        <f t="shared" ref="L73" si="31">SUM(E73:K73)</f>
        <v>0</v>
      </c>
    </row>
    <row r="74" spans="2:12" ht="14.5" x14ac:dyDescent="0.3">
      <c r="B74" s="505"/>
      <c r="C74" s="592" t="s">
        <v>247</v>
      </c>
      <c r="D74" s="390" t="s">
        <v>248</v>
      </c>
      <c r="E74" s="166">
        <f t="shared" ref="E74:K74" si="32">SUM(E72:E73)</f>
        <v>0</v>
      </c>
      <c r="F74" s="166">
        <f t="shared" si="32"/>
        <v>0</v>
      </c>
      <c r="G74" s="166">
        <f t="shared" si="32"/>
        <v>0</v>
      </c>
      <c r="H74" s="166">
        <f t="shared" si="32"/>
        <v>0</v>
      </c>
      <c r="I74" s="166">
        <f t="shared" si="32"/>
        <v>0</v>
      </c>
      <c r="J74" s="166">
        <f t="shared" si="32"/>
        <v>0</v>
      </c>
      <c r="K74" s="166">
        <f t="shared" si="32"/>
        <v>0</v>
      </c>
      <c r="L74" s="395">
        <f>SUM(E74:K74)</f>
        <v>0</v>
      </c>
    </row>
    <row r="75" spans="2:12" x14ac:dyDescent="0.3">
      <c r="B75" s="79">
        <v>4</v>
      </c>
      <c r="C75" s="390" t="s">
        <v>249</v>
      </c>
      <c r="D75" s="390" t="s">
        <v>250</v>
      </c>
      <c r="E75" s="86"/>
      <c r="F75" s="86"/>
      <c r="G75" s="86"/>
      <c r="H75" s="86"/>
      <c r="I75" s="86"/>
      <c r="J75" s="86"/>
      <c r="K75" s="86"/>
      <c r="L75" s="395">
        <f t="shared" ref="L75:L77" si="33">SUM(E75:K75)</f>
        <v>0</v>
      </c>
    </row>
    <row r="76" spans="2:12" x14ac:dyDescent="0.3">
      <c r="B76" s="79">
        <v>5</v>
      </c>
      <c r="C76" s="21" t="s">
        <v>251</v>
      </c>
      <c r="D76" s="21" t="s">
        <v>252</v>
      </c>
      <c r="E76" s="86"/>
      <c r="F76" s="86"/>
      <c r="G76" s="86"/>
      <c r="H76" s="86"/>
      <c r="I76" s="86"/>
      <c r="J76" s="86"/>
      <c r="K76" s="86"/>
      <c r="L76" s="395">
        <f t="shared" si="33"/>
        <v>0</v>
      </c>
    </row>
    <row r="77" spans="2:12" x14ac:dyDescent="0.3">
      <c r="B77" s="505">
        <v>6</v>
      </c>
      <c r="C77" s="399" t="s">
        <v>286</v>
      </c>
      <c r="D77" s="21" t="s">
        <v>254</v>
      </c>
      <c r="E77" s="86"/>
      <c r="F77" s="86"/>
      <c r="G77" s="86"/>
      <c r="H77" s="86"/>
      <c r="I77" s="86"/>
      <c r="J77" s="86"/>
      <c r="K77" s="86"/>
      <c r="L77" s="395">
        <f t="shared" si="33"/>
        <v>0</v>
      </c>
    </row>
    <row r="78" spans="2:12" ht="14.5" x14ac:dyDescent="0.3">
      <c r="B78" s="505"/>
      <c r="C78" s="592" t="s">
        <v>255</v>
      </c>
      <c r="D78" s="390" t="s">
        <v>256</v>
      </c>
      <c r="E78" s="166">
        <f>SUM(E75:E77)</f>
        <v>0</v>
      </c>
      <c r="F78" s="166">
        <f>SUM(F75:F77)</f>
        <v>0</v>
      </c>
      <c r="G78" s="166">
        <f t="shared" ref="G78" si="34">SUM(G75:G77)</f>
        <v>0</v>
      </c>
      <c r="H78" s="166">
        <f t="shared" ref="H78" si="35">SUM(H75:H77)</f>
        <v>0</v>
      </c>
      <c r="I78" s="166">
        <f t="shared" ref="I78" si="36">SUM(I75:I77)</f>
        <v>0</v>
      </c>
      <c r="J78" s="166">
        <f t="shared" ref="J78" si="37">SUM(J75:J77)</f>
        <v>0</v>
      </c>
      <c r="K78" s="166">
        <f t="shared" ref="K78" si="38">SUM(K75:K77)</f>
        <v>0</v>
      </c>
      <c r="L78" s="395">
        <f>SUM(E78:K78)</f>
        <v>0</v>
      </c>
    </row>
    <row r="79" spans="2:12" x14ac:dyDescent="0.3">
      <c r="B79" s="79">
        <v>7</v>
      </c>
      <c r="C79" s="390" t="s">
        <v>257</v>
      </c>
      <c r="D79" s="390" t="s">
        <v>258</v>
      </c>
      <c r="E79" s="86"/>
      <c r="F79" s="86"/>
      <c r="G79" s="86"/>
      <c r="H79" s="86"/>
      <c r="I79" s="86"/>
      <c r="J79" s="86"/>
      <c r="K79" s="86"/>
      <c r="L79" s="395">
        <f>SUM(E79:K79)</f>
        <v>0</v>
      </c>
    </row>
    <row r="80" spans="2:12" x14ac:dyDescent="0.3">
      <c r="B80" s="79">
        <v>8</v>
      </c>
      <c r="C80" s="21" t="s">
        <v>259</v>
      </c>
      <c r="D80" s="390" t="s">
        <v>260</v>
      </c>
      <c r="E80" s="86"/>
      <c r="F80" s="86"/>
      <c r="G80" s="86"/>
      <c r="H80" s="86"/>
      <c r="I80" s="86"/>
      <c r="J80" s="86"/>
      <c r="K80" s="86"/>
      <c r="L80" s="395">
        <f>SUM(E80:K80)</f>
        <v>0</v>
      </c>
    </row>
    <row r="81" spans="2:12" x14ac:dyDescent="0.3">
      <c r="B81" s="79">
        <v>9</v>
      </c>
      <c r="C81" s="396" t="s">
        <v>261</v>
      </c>
      <c r="D81" s="561" t="s">
        <v>262</v>
      </c>
      <c r="E81" s="86"/>
      <c r="F81" s="86"/>
      <c r="G81" s="86"/>
      <c r="H81" s="412"/>
      <c r="I81" s="412"/>
      <c r="J81" s="412"/>
      <c r="K81" s="412"/>
      <c r="L81" s="395">
        <f t="shared" ref="L81" si="39">SUM(E81:K81)</f>
        <v>0</v>
      </c>
    </row>
    <row r="82" spans="2:12" ht="14.5" x14ac:dyDescent="0.3">
      <c r="B82" s="505"/>
      <c r="C82" s="592" t="s">
        <v>8</v>
      </c>
      <c r="D82" s="562" t="s">
        <v>263</v>
      </c>
      <c r="E82" s="166">
        <f>SUM(E79:E81)</f>
        <v>0</v>
      </c>
      <c r="F82" s="166">
        <f>SUM(F79:F81)</f>
        <v>0</v>
      </c>
      <c r="G82" s="166">
        <f t="shared" ref="G82" si="40">SUM(G79:G81)</f>
        <v>0</v>
      </c>
      <c r="H82" s="166">
        <f t="shared" ref="H82" si="41">SUM(H79:H81)</f>
        <v>0</v>
      </c>
      <c r="I82" s="166">
        <f t="shared" ref="I82" si="42">SUM(I79:I81)</f>
        <v>0</v>
      </c>
      <c r="J82" s="166">
        <f t="shared" ref="J82" si="43">SUM(J79:J81)</f>
        <v>0</v>
      </c>
      <c r="K82" s="166">
        <f t="shared" ref="K82" si="44">SUM(K79:K81)</f>
        <v>0</v>
      </c>
      <c r="L82" s="395">
        <f>SUM(E82:K82)</f>
        <v>0</v>
      </c>
    </row>
    <row r="83" spans="2:12" x14ac:dyDescent="0.3">
      <c r="B83" s="79">
        <v>10</v>
      </c>
      <c r="C83" s="390" t="s">
        <v>264</v>
      </c>
      <c r="D83" s="562" t="s">
        <v>265</v>
      </c>
      <c r="E83" s="86"/>
      <c r="F83" s="86"/>
      <c r="G83" s="86"/>
      <c r="H83" s="86"/>
      <c r="I83" s="86"/>
      <c r="J83" s="86"/>
      <c r="K83" s="86"/>
      <c r="L83" s="395">
        <f t="shared" ref="L83:L85" si="45">SUM(E83:K83)</f>
        <v>0</v>
      </c>
    </row>
    <row r="84" spans="2:12" x14ac:dyDescent="0.3">
      <c r="B84" s="79">
        <v>11</v>
      </c>
      <c r="C84" s="21" t="s">
        <v>266</v>
      </c>
      <c r="D84" s="562" t="s">
        <v>267</v>
      </c>
      <c r="E84" s="86"/>
      <c r="F84" s="86"/>
      <c r="G84" s="86"/>
      <c r="H84" s="86"/>
      <c r="I84" s="86"/>
      <c r="J84" s="86"/>
      <c r="K84" s="86"/>
      <c r="L84" s="395">
        <f t="shared" si="45"/>
        <v>0</v>
      </c>
    </row>
    <row r="85" spans="2:12" x14ac:dyDescent="0.3">
      <c r="B85" s="79">
        <v>12</v>
      </c>
      <c r="C85" s="396" t="s">
        <v>238</v>
      </c>
      <c r="D85" s="562" t="s">
        <v>268</v>
      </c>
      <c r="E85" s="86"/>
      <c r="F85" s="86"/>
      <c r="G85" s="86"/>
      <c r="H85" s="412"/>
      <c r="I85" s="412"/>
      <c r="J85" s="412"/>
      <c r="K85" s="412"/>
      <c r="L85" s="395">
        <f t="shared" si="45"/>
        <v>0</v>
      </c>
    </row>
    <row r="86" spans="2:12" ht="14.5" x14ac:dyDescent="0.3">
      <c r="B86" s="505"/>
      <c r="C86" s="592" t="s">
        <v>114</v>
      </c>
      <c r="D86" s="562" t="s">
        <v>269</v>
      </c>
      <c r="E86" s="166">
        <f>SUM(E83:E85)</f>
        <v>0</v>
      </c>
      <c r="F86" s="166">
        <f>SUM(F83:F85)</f>
        <v>0</v>
      </c>
      <c r="G86" s="166">
        <f t="shared" ref="G86" si="46">SUM(G83:G85)</f>
        <v>0</v>
      </c>
      <c r="H86" s="166">
        <f t="shared" ref="H86" si="47">SUM(H83:H85)</f>
        <v>0</v>
      </c>
      <c r="I86" s="166">
        <f t="shared" ref="I86" si="48">SUM(I83:I85)</f>
        <v>0</v>
      </c>
      <c r="J86" s="166">
        <f t="shared" ref="J86" si="49">SUM(J83:J85)</f>
        <v>0</v>
      </c>
      <c r="K86" s="166">
        <f t="shared" ref="K86" si="50">SUM(K83:K85)</f>
        <v>0</v>
      </c>
      <c r="L86" s="395">
        <f>SUM(E86:K86)</f>
        <v>0</v>
      </c>
    </row>
    <row r="87" spans="2:12" x14ac:dyDescent="0.3">
      <c r="B87" s="79">
        <v>13</v>
      </c>
      <c r="C87" s="390" t="s">
        <v>270</v>
      </c>
      <c r="D87" s="563" t="s">
        <v>271</v>
      </c>
      <c r="E87" s="86"/>
      <c r="F87" s="86"/>
      <c r="G87" s="86"/>
      <c r="H87" s="86"/>
      <c r="I87" s="86"/>
      <c r="J87" s="86"/>
      <c r="K87" s="86"/>
      <c r="L87" s="395">
        <f>SUM(E87:K87)</f>
        <v>0</v>
      </c>
    </row>
    <row r="88" spans="2:12" x14ac:dyDescent="0.3">
      <c r="B88" s="79">
        <v>14</v>
      </c>
      <c r="C88" s="21" t="s">
        <v>272</v>
      </c>
      <c r="D88" s="390" t="s">
        <v>273</v>
      </c>
      <c r="E88" s="86"/>
      <c r="F88" s="86"/>
      <c r="G88" s="86"/>
      <c r="H88" s="86"/>
      <c r="I88" s="86"/>
      <c r="J88" s="86"/>
      <c r="K88" s="86"/>
      <c r="L88" s="395">
        <f t="shared" ref="L88:L89" si="51">SUM(E88:K88)</f>
        <v>0</v>
      </c>
    </row>
    <row r="89" spans="2:12" x14ac:dyDescent="0.3">
      <c r="B89" s="79">
        <v>15</v>
      </c>
      <c r="C89" s="21" t="s">
        <v>274</v>
      </c>
      <c r="D89" s="390" t="s">
        <v>275</v>
      </c>
      <c r="E89" s="86"/>
      <c r="F89" s="86"/>
      <c r="G89" s="86"/>
      <c r="H89" s="412"/>
      <c r="I89" s="412"/>
      <c r="J89" s="412"/>
      <c r="K89" s="412"/>
      <c r="L89" s="395">
        <f t="shared" si="51"/>
        <v>0</v>
      </c>
    </row>
    <row r="90" spans="2:12" ht="14.5" x14ac:dyDescent="0.3">
      <c r="B90" s="79"/>
      <c r="C90" s="592" t="s">
        <v>115</v>
      </c>
      <c r="D90" s="390" t="s">
        <v>276</v>
      </c>
      <c r="E90" s="166">
        <f>SUM(E87:E89)</f>
        <v>0</v>
      </c>
      <c r="F90" s="166">
        <f>SUM(F87:F89)</f>
        <v>0</v>
      </c>
      <c r="G90" s="166">
        <f t="shared" ref="G90:K90" si="52">SUM(G87:G89)</f>
        <v>0</v>
      </c>
      <c r="H90" s="166">
        <f t="shared" si="52"/>
        <v>0</v>
      </c>
      <c r="I90" s="166">
        <f t="shared" si="52"/>
        <v>0</v>
      </c>
      <c r="J90" s="166">
        <f t="shared" si="52"/>
        <v>0</v>
      </c>
      <c r="K90" s="166">
        <f t="shared" si="52"/>
        <v>0</v>
      </c>
      <c r="L90" s="395">
        <f>SUM(E90:K90)</f>
        <v>0</v>
      </c>
    </row>
    <row r="91" spans="2:12" x14ac:dyDescent="0.3">
      <c r="B91" s="79"/>
      <c r="C91" s="21"/>
      <c r="D91" s="390"/>
      <c r="E91" s="157"/>
      <c r="F91" s="157"/>
      <c r="G91" s="157"/>
      <c r="H91" s="157"/>
      <c r="I91" s="157"/>
      <c r="J91" s="157"/>
      <c r="K91" s="157"/>
      <c r="L91" s="411"/>
    </row>
    <row r="92" spans="2:12" x14ac:dyDescent="0.3">
      <c r="B92" s="79">
        <v>16</v>
      </c>
      <c r="C92" s="22" t="s">
        <v>277</v>
      </c>
      <c r="D92" s="22" t="s">
        <v>278</v>
      </c>
      <c r="E92" s="166">
        <f t="shared" ref="E92:K92" si="53">E74+E78+E82+E86+E90</f>
        <v>0</v>
      </c>
      <c r="F92" s="166">
        <f t="shared" si="53"/>
        <v>0</v>
      </c>
      <c r="G92" s="166">
        <f t="shared" si="53"/>
        <v>0</v>
      </c>
      <c r="H92" s="166">
        <f t="shared" si="53"/>
        <v>0</v>
      </c>
      <c r="I92" s="166">
        <f t="shared" si="53"/>
        <v>0</v>
      </c>
      <c r="J92" s="166">
        <f t="shared" si="53"/>
        <v>0</v>
      </c>
      <c r="K92" s="166">
        <f t="shared" si="53"/>
        <v>0</v>
      </c>
      <c r="L92" s="395">
        <f>SUM(E92:K92)</f>
        <v>0</v>
      </c>
    </row>
    <row r="93" spans="2:12" x14ac:dyDescent="0.3">
      <c r="C93" s="4"/>
      <c r="D93" s="4"/>
    </row>
    <row r="94" spans="2:12" s="315" customFormat="1" ht="15.5" x14ac:dyDescent="0.3">
      <c r="B94" s="488"/>
      <c r="C94" s="312" t="s">
        <v>279</v>
      </c>
      <c r="D94" s="312"/>
    </row>
    <row r="95" spans="2:12" s="315" customFormat="1" x14ac:dyDescent="0.3">
      <c r="B95" s="488"/>
      <c r="C95" s="313" t="str">
        <f>"For the year ended 31 December "&amp; $E$97</f>
        <v>For the year ended 31 December 2023</v>
      </c>
      <c r="D95" s="313"/>
    </row>
    <row r="96" spans="2:12" s="315" customFormat="1" x14ac:dyDescent="0.3">
      <c r="B96" s="488"/>
      <c r="C96" s="313" t="str">
        <f>"Figures in thousands of "&amp;'Key inputs'!G26</f>
        <v>Figures in thousands of GBP</v>
      </c>
      <c r="D96" s="313"/>
    </row>
    <row r="97" spans="2:12" s="315" customFormat="1" x14ac:dyDescent="0.3">
      <c r="B97" s="629"/>
      <c r="C97" s="630"/>
      <c r="D97" s="381"/>
      <c r="E97" s="625">
        <f>'Key inputs'!G31</f>
        <v>2023</v>
      </c>
      <c r="F97" s="625"/>
      <c r="G97" s="625"/>
      <c r="H97" s="625"/>
      <c r="I97" s="625"/>
      <c r="J97" s="625"/>
      <c r="K97" s="625"/>
      <c r="L97" s="625"/>
    </row>
    <row r="98" spans="2:12" s="315" customFormat="1" x14ac:dyDescent="0.3">
      <c r="B98" s="631"/>
      <c r="C98" s="632"/>
      <c r="D98" s="379" t="s">
        <v>144</v>
      </c>
      <c r="E98" s="340" t="str">
        <f>'Key inputs'!G32</f>
        <v>2023 UY</v>
      </c>
      <c r="F98" s="340" t="str">
        <f>'Key inputs'!H32</f>
        <v>2022 UY</v>
      </c>
      <c r="G98" s="340" t="str">
        <f>'Key inputs'!I32</f>
        <v>2021 UY</v>
      </c>
      <c r="H98" s="340" t="str">
        <f>LEFT(G98,4)-1&amp;" UY"</f>
        <v>2020 UY</v>
      </c>
      <c r="I98" s="340" t="str">
        <f t="shared" ref="I98:K98" si="54">LEFT(H98,4)-1&amp;" UY"</f>
        <v>2019 UY</v>
      </c>
      <c r="J98" s="340" t="str">
        <f t="shared" si="54"/>
        <v>2018 UY</v>
      </c>
      <c r="K98" s="340" t="str">
        <f t="shared" si="54"/>
        <v>2017 UY</v>
      </c>
      <c r="L98" s="311" t="str">
        <f>'Key inputs'!J32</f>
        <v>Total</v>
      </c>
    </row>
    <row r="99" spans="2:12" s="315" customFormat="1" x14ac:dyDescent="0.3">
      <c r="B99" s="633"/>
      <c r="C99" s="634"/>
      <c r="D99" s="382"/>
      <c r="E99" s="331" t="s">
        <v>145</v>
      </c>
      <c r="F99" s="331" t="s">
        <v>146</v>
      </c>
      <c r="G99" s="331" t="s">
        <v>147</v>
      </c>
      <c r="H99" s="331" t="s">
        <v>148</v>
      </c>
      <c r="I99" s="331" t="s">
        <v>149</v>
      </c>
      <c r="J99" s="331" t="s">
        <v>150</v>
      </c>
      <c r="K99" s="331" t="s">
        <v>151</v>
      </c>
      <c r="L99" s="331" t="s">
        <v>152</v>
      </c>
    </row>
    <row r="100" spans="2:12" ht="14.25" customHeight="1" x14ac:dyDescent="0.3">
      <c r="B100" s="505"/>
      <c r="C100" s="34"/>
      <c r="D100" s="404"/>
      <c r="E100" s="405"/>
      <c r="F100" s="405"/>
      <c r="G100" s="405"/>
      <c r="H100" s="405"/>
      <c r="I100" s="405"/>
      <c r="J100" s="405"/>
      <c r="K100" s="405"/>
      <c r="L100" s="406"/>
    </row>
    <row r="101" spans="2:12" ht="14.25" customHeight="1" x14ac:dyDescent="0.3">
      <c r="B101" s="79">
        <v>1</v>
      </c>
      <c r="C101" s="393" t="s">
        <v>280</v>
      </c>
      <c r="D101" s="393" t="s">
        <v>281</v>
      </c>
      <c r="E101" s="86"/>
      <c r="F101" s="86"/>
      <c r="G101" s="86"/>
      <c r="H101" s="86"/>
      <c r="I101" s="86"/>
      <c r="J101" s="86"/>
      <c r="K101" s="86"/>
      <c r="L101" s="395">
        <f t="shared" ref="L101:L102" si="55">SUM(E101:K101)</f>
        <v>0</v>
      </c>
    </row>
    <row r="102" spans="2:12" ht="14.25" customHeight="1" x14ac:dyDescent="0.3">
      <c r="B102" s="79">
        <v>2</v>
      </c>
      <c r="C102" s="403" t="s">
        <v>282</v>
      </c>
      <c r="D102" s="397" t="s">
        <v>283</v>
      </c>
      <c r="E102" s="168">
        <f t="shared" ref="E102:J102" si="56">SUM(E101)</f>
        <v>0</v>
      </c>
      <c r="F102" s="168">
        <f t="shared" si="56"/>
        <v>0</v>
      </c>
      <c r="G102" s="168">
        <f t="shared" si="56"/>
        <v>0</v>
      </c>
      <c r="H102" s="168">
        <f t="shared" si="56"/>
        <v>0</v>
      </c>
      <c r="I102" s="168">
        <f t="shared" si="56"/>
        <v>0</v>
      </c>
      <c r="J102" s="168">
        <f t="shared" si="56"/>
        <v>0</v>
      </c>
      <c r="K102" s="168">
        <f t="shared" ref="K102" si="57">SUM(K101)</f>
        <v>0</v>
      </c>
      <c r="L102" s="395">
        <f t="shared" si="55"/>
        <v>0</v>
      </c>
    </row>
    <row r="103" spans="2:12" ht="14.25" customHeight="1" x14ac:dyDescent="0.3">
      <c r="B103" s="505"/>
      <c r="C103" s="34"/>
      <c r="D103" s="404"/>
      <c r="E103" s="405"/>
      <c r="F103" s="405"/>
      <c r="G103" s="405"/>
      <c r="H103" s="405"/>
      <c r="I103" s="405"/>
      <c r="J103" s="405"/>
      <c r="K103" s="405"/>
      <c r="L103" s="406"/>
    </row>
    <row r="104" spans="2:12" ht="14.25" customHeight="1" x14ac:dyDescent="0.3">
      <c r="B104" s="79">
        <v>3</v>
      </c>
      <c r="C104" s="393" t="s">
        <v>249</v>
      </c>
      <c r="D104" s="393" t="s">
        <v>284</v>
      </c>
      <c r="E104" s="86"/>
      <c r="F104" s="86"/>
      <c r="G104" s="86"/>
      <c r="H104" s="86"/>
      <c r="I104" s="86"/>
      <c r="J104" s="86"/>
      <c r="K104" s="86"/>
      <c r="L104" s="395">
        <f t="shared" ref="L104:L107" si="58">SUM(E104:K104)</f>
        <v>0</v>
      </c>
    </row>
    <row r="105" spans="2:12" ht="14.25" customHeight="1" x14ac:dyDescent="0.3">
      <c r="B105" s="79">
        <v>4</v>
      </c>
      <c r="C105" s="24" t="s">
        <v>251</v>
      </c>
      <c r="D105" s="393" t="s">
        <v>285</v>
      </c>
      <c r="E105" s="86"/>
      <c r="F105" s="86"/>
      <c r="G105" s="86"/>
      <c r="H105" s="86"/>
      <c r="I105" s="86"/>
      <c r="J105" s="86"/>
      <c r="K105" s="86"/>
      <c r="L105" s="395">
        <f t="shared" si="58"/>
        <v>0</v>
      </c>
    </row>
    <row r="106" spans="2:12" ht="14.25" customHeight="1" x14ac:dyDescent="0.3">
      <c r="B106" s="79">
        <v>5</v>
      </c>
      <c r="C106" s="24" t="s">
        <v>286</v>
      </c>
      <c r="D106" s="393" t="s">
        <v>287</v>
      </c>
      <c r="E106" s="86"/>
      <c r="F106" s="86"/>
      <c r="G106" s="86"/>
      <c r="H106" s="86"/>
      <c r="I106" s="86"/>
      <c r="J106" s="86"/>
      <c r="K106" s="86"/>
      <c r="L106" s="395">
        <f t="shared" si="58"/>
        <v>0</v>
      </c>
    </row>
    <row r="107" spans="2:12" ht="14.25" customHeight="1" x14ac:dyDescent="0.3">
      <c r="B107" s="79">
        <v>6</v>
      </c>
      <c r="C107" s="407" t="s">
        <v>288</v>
      </c>
      <c r="D107" s="408" t="s">
        <v>289</v>
      </c>
      <c r="E107" s="412"/>
      <c r="F107" s="412"/>
      <c r="G107" s="412"/>
      <c r="H107" s="412"/>
      <c r="I107" s="412"/>
      <c r="J107" s="412"/>
      <c r="K107" s="412"/>
      <c r="L107" s="395">
        <f t="shared" si="58"/>
        <v>0</v>
      </c>
    </row>
    <row r="108" spans="2:12" ht="14.25" customHeight="1" x14ac:dyDescent="0.3">
      <c r="B108" s="505"/>
      <c r="C108" s="591" t="s">
        <v>116</v>
      </c>
      <c r="D108" s="405" t="s">
        <v>290</v>
      </c>
      <c r="E108" s="166">
        <f>SUM(E104:E107)</f>
        <v>0</v>
      </c>
      <c r="F108" s="166">
        <f t="shared" ref="F108:K108" si="59">SUM(F104:F107)</f>
        <v>0</v>
      </c>
      <c r="G108" s="166">
        <f t="shared" si="59"/>
        <v>0</v>
      </c>
      <c r="H108" s="166">
        <f t="shared" si="59"/>
        <v>0</v>
      </c>
      <c r="I108" s="166">
        <f t="shared" si="59"/>
        <v>0</v>
      </c>
      <c r="J108" s="166">
        <f t="shared" si="59"/>
        <v>0</v>
      </c>
      <c r="K108" s="166">
        <f t="shared" si="59"/>
        <v>0</v>
      </c>
      <c r="L108" s="395">
        <f>SUM(E108:K108)</f>
        <v>0</v>
      </c>
    </row>
    <row r="109" spans="2:12" ht="14.25" customHeight="1" x14ac:dyDescent="0.3">
      <c r="B109" s="79">
        <v>7</v>
      </c>
      <c r="C109" s="408" t="s">
        <v>291</v>
      </c>
      <c r="D109" s="24" t="s">
        <v>292</v>
      </c>
      <c r="E109" s="412"/>
      <c r="F109" s="412"/>
      <c r="G109" s="412"/>
      <c r="H109" s="412"/>
      <c r="I109" s="412"/>
      <c r="J109" s="412"/>
      <c r="K109" s="412"/>
      <c r="L109" s="395">
        <f>SUM(E109:K109)</f>
        <v>0</v>
      </c>
    </row>
    <row r="110" spans="2:12" ht="14.25" customHeight="1" x14ac:dyDescent="0.3">
      <c r="B110" s="505"/>
      <c r="C110" s="38"/>
      <c r="D110" s="404"/>
      <c r="E110" s="405"/>
      <c r="F110" s="405"/>
      <c r="G110" s="405"/>
      <c r="H110" s="405"/>
      <c r="I110" s="405"/>
      <c r="J110" s="405"/>
      <c r="K110" s="405"/>
      <c r="L110" s="406"/>
    </row>
    <row r="111" spans="2:12" ht="14.25" customHeight="1" x14ac:dyDescent="0.3">
      <c r="B111" s="79">
        <v>8</v>
      </c>
      <c r="C111" s="408" t="s">
        <v>293</v>
      </c>
      <c r="D111" s="408" t="s">
        <v>294</v>
      </c>
      <c r="E111" s="412"/>
      <c r="F111" s="412"/>
      <c r="G111" s="412"/>
      <c r="H111" s="412"/>
      <c r="I111" s="412"/>
      <c r="J111" s="412"/>
      <c r="K111" s="412"/>
      <c r="L111" s="395">
        <f>SUM(E111:K111)</f>
        <v>0</v>
      </c>
    </row>
    <row r="112" spans="2:12" ht="14.25" customHeight="1" x14ac:dyDescent="0.3">
      <c r="B112" s="505"/>
      <c r="C112" s="39"/>
      <c r="D112" s="410"/>
      <c r="E112" s="405"/>
      <c r="F112" s="405"/>
      <c r="G112" s="405"/>
      <c r="H112" s="405"/>
      <c r="I112" s="405"/>
      <c r="J112" s="405"/>
      <c r="K112" s="405"/>
      <c r="L112" s="406"/>
    </row>
    <row r="113" spans="2:12" ht="14.25" customHeight="1" x14ac:dyDescent="0.3">
      <c r="B113" s="79">
        <v>9</v>
      </c>
      <c r="C113" s="394" t="s">
        <v>295</v>
      </c>
      <c r="D113" s="394" t="s">
        <v>296</v>
      </c>
      <c r="E113" s="86"/>
      <c r="F113" s="86"/>
      <c r="G113" s="86"/>
      <c r="H113" s="86"/>
      <c r="I113" s="86"/>
      <c r="J113" s="86"/>
      <c r="K113" s="86"/>
      <c r="L113" s="395">
        <f t="shared" ref="L113:L117" si="60">SUM(E113:K113)</f>
        <v>0</v>
      </c>
    </row>
    <row r="114" spans="2:12" ht="14.25" customHeight="1" x14ac:dyDescent="0.3">
      <c r="B114" s="79">
        <v>10</v>
      </c>
      <c r="C114" s="27" t="s">
        <v>297</v>
      </c>
      <c r="D114" s="394" t="s">
        <v>298</v>
      </c>
      <c r="E114" s="86"/>
      <c r="F114" s="86"/>
      <c r="G114" s="86"/>
      <c r="H114" s="86"/>
      <c r="I114" s="86"/>
      <c r="J114" s="86"/>
      <c r="K114" s="86"/>
      <c r="L114" s="395">
        <f t="shared" si="60"/>
        <v>0</v>
      </c>
    </row>
    <row r="115" spans="2:12" ht="14.25" customHeight="1" x14ac:dyDescent="0.3">
      <c r="B115" s="79">
        <v>11</v>
      </c>
      <c r="C115" s="27" t="s">
        <v>299</v>
      </c>
      <c r="D115" s="394" t="s">
        <v>300</v>
      </c>
      <c r="E115" s="86"/>
      <c r="F115" s="86"/>
      <c r="G115" s="86"/>
      <c r="H115" s="86"/>
      <c r="I115" s="86"/>
      <c r="J115" s="86"/>
      <c r="K115" s="86"/>
      <c r="L115" s="395">
        <f t="shared" si="60"/>
        <v>0</v>
      </c>
    </row>
    <row r="116" spans="2:12" ht="14.25" customHeight="1" x14ac:dyDescent="0.3">
      <c r="B116" s="79">
        <v>12</v>
      </c>
      <c r="C116" s="27" t="s">
        <v>301</v>
      </c>
      <c r="D116" s="394" t="s">
        <v>302</v>
      </c>
      <c r="E116" s="86"/>
      <c r="F116" s="86"/>
      <c r="G116" s="86"/>
      <c r="H116" s="86"/>
      <c r="I116" s="86"/>
      <c r="J116" s="86"/>
      <c r="K116" s="86"/>
      <c r="L116" s="395">
        <f t="shared" si="60"/>
        <v>0</v>
      </c>
    </row>
    <row r="117" spans="2:12" ht="14.25" customHeight="1" x14ac:dyDescent="0.3">
      <c r="B117" s="79">
        <v>13</v>
      </c>
      <c r="C117" s="413" t="s">
        <v>303</v>
      </c>
      <c r="D117" s="394" t="s">
        <v>304</v>
      </c>
      <c r="E117" s="86"/>
      <c r="F117" s="86"/>
      <c r="G117" s="86"/>
      <c r="H117" s="412"/>
      <c r="I117" s="412"/>
      <c r="J117" s="412"/>
      <c r="K117" s="412"/>
      <c r="L117" s="395">
        <f t="shared" si="60"/>
        <v>0</v>
      </c>
    </row>
    <row r="118" spans="2:12" ht="14.25" customHeight="1" x14ac:dyDescent="0.3">
      <c r="B118" s="505"/>
      <c r="C118" s="593" t="s">
        <v>9</v>
      </c>
      <c r="D118" s="586" t="s">
        <v>305</v>
      </c>
      <c r="E118" s="166">
        <f>SUM(E113:E117)</f>
        <v>0</v>
      </c>
      <c r="F118" s="166">
        <f t="shared" ref="F118:K118" si="61">SUM(F113:F117)</f>
        <v>0</v>
      </c>
      <c r="G118" s="166">
        <f t="shared" si="61"/>
        <v>0</v>
      </c>
      <c r="H118" s="166">
        <f t="shared" si="61"/>
        <v>0</v>
      </c>
      <c r="I118" s="166">
        <f t="shared" si="61"/>
        <v>0</v>
      </c>
      <c r="J118" s="166">
        <f t="shared" si="61"/>
        <v>0</v>
      </c>
      <c r="K118" s="166">
        <f t="shared" si="61"/>
        <v>0</v>
      </c>
      <c r="L118" s="395">
        <f>SUM(E118:K118)</f>
        <v>0</v>
      </c>
    </row>
    <row r="119" spans="2:12" ht="14.25" customHeight="1" x14ac:dyDescent="0.3">
      <c r="B119" s="79">
        <v>14</v>
      </c>
      <c r="C119" s="393" t="s">
        <v>306</v>
      </c>
      <c r="D119" s="393" t="s">
        <v>307</v>
      </c>
      <c r="E119" s="86"/>
      <c r="F119" s="86"/>
      <c r="G119" s="86"/>
      <c r="H119" s="86"/>
      <c r="I119" s="86"/>
      <c r="J119" s="86"/>
      <c r="K119" s="86"/>
      <c r="L119" s="395">
        <f t="shared" ref="L119" si="62">SUM(E119:K119)</f>
        <v>0</v>
      </c>
    </row>
    <row r="120" spans="2:12" ht="14.25" customHeight="1" x14ac:dyDescent="0.3">
      <c r="B120" s="79">
        <v>15</v>
      </c>
      <c r="C120" s="25" t="s">
        <v>308</v>
      </c>
      <c r="D120" s="25" t="s">
        <v>309</v>
      </c>
      <c r="E120" s="166">
        <f>E108+E109+E111+E118+E119</f>
        <v>0</v>
      </c>
      <c r="F120" s="166">
        <f>F108+F109+F111+F118+F119</f>
        <v>0</v>
      </c>
      <c r="G120" s="166">
        <f>G108+G109+G111+G118+G119</f>
        <v>0</v>
      </c>
      <c r="H120" s="166">
        <f t="shared" ref="H120:K120" si="63">H108+H109+H111+H118+H119</f>
        <v>0</v>
      </c>
      <c r="I120" s="166">
        <f t="shared" si="63"/>
        <v>0</v>
      </c>
      <c r="J120" s="166">
        <f t="shared" si="63"/>
        <v>0</v>
      </c>
      <c r="K120" s="166">
        <f t="shared" si="63"/>
        <v>0</v>
      </c>
      <c r="L120" s="395">
        <f>SUM(E120:K120)</f>
        <v>0</v>
      </c>
    </row>
    <row r="121" spans="2:12" ht="14.25" customHeight="1" x14ac:dyDescent="0.3">
      <c r="B121" s="79">
        <v>16</v>
      </c>
      <c r="C121" s="25" t="s">
        <v>310</v>
      </c>
      <c r="D121" s="25" t="s">
        <v>311</v>
      </c>
      <c r="E121" s="166">
        <f t="shared" ref="E121:K121" si="64">SUM(E120,E102)</f>
        <v>0</v>
      </c>
      <c r="F121" s="166">
        <f t="shared" si="64"/>
        <v>0</v>
      </c>
      <c r="G121" s="166">
        <f t="shared" si="64"/>
        <v>0</v>
      </c>
      <c r="H121" s="166">
        <f t="shared" si="64"/>
        <v>0</v>
      </c>
      <c r="I121" s="166">
        <f t="shared" si="64"/>
        <v>0</v>
      </c>
      <c r="J121" s="166">
        <f t="shared" si="64"/>
        <v>0</v>
      </c>
      <c r="K121" s="166">
        <f t="shared" si="64"/>
        <v>0</v>
      </c>
      <c r="L121" s="395">
        <f>SUM(E121:K121)</f>
        <v>0</v>
      </c>
    </row>
    <row r="122" spans="2:12" ht="14.5" x14ac:dyDescent="0.3">
      <c r="C122" s="308" t="str">
        <f>IF(L122="","","Balance check")</f>
        <v/>
      </c>
      <c r="D122" s="308"/>
      <c r="E122" s="310" t="str">
        <f t="shared" ref="E122:J122" si="65">IF(E121&lt;&gt;E92,E92-E121,"")</f>
        <v/>
      </c>
      <c r="F122" s="310" t="str">
        <f t="shared" si="65"/>
        <v/>
      </c>
      <c r="G122" s="310" t="str">
        <f t="shared" si="65"/>
        <v/>
      </c>
      <c r="H122" s="310" t="str">
        <f t="shared" si="65"/>
        <v/>
      </c>
      <c r="I122" s="310" t="str">
        <f t="shared" si="65"/>
        <v/>
      </c>
      <c r="J122" s="310" t="str">
        <f t="shared" si="65"/>
        <v/>
      </c>
      <c r="K122" s="310"/>
      <c r="L122" s="310" t="str">
        <f>IF(L121&lt;&gt;L92,L92-L121,"")</f>
        <v/>
      </c>
    </row>
  </sheetData>
  <sheetProtection algorithmName="SHA-512" hashValue="JevzJaclLgl9wYUL08XUbGr/koe3b8I/NtbGAY+E2TniuDmfDGkcNwX+LCDUPUX+xPjb1CFNRssTtXAeEGqtSQ==" saltValue="x0Lvyxn16ivwRUjj42VEOQ==" spinCount="100000" sheet="1" formatCells="0" formatColumns="0" formatRows="0"/>
  <mergeCells count="8">
    <mergeCell ref="E6:L6"/>
    <mergeCell ref="E36:L36"/>
    <mergeCell ref="E97:L97"/>
    <mergeCell ref="E68:L68"/>
    <mergeCell ref="B6:C8"/>
    <mergeCell ref="B36:C38"/>
    <mergeCell ref="B68:C70"/>
    <mergeCell ref="B97:C99"/>
  </mergeCells>
  <hyperlinks>
    <hyperlink ref="E3" location="Content!A1" display="&lt;&lt;&lt; Back to ToC" xr:uid="{FEC3939B-23CA-4856-8FEF-C12E0328BAF1}"/>
  </hyperlinks>
  <pageMargins left="0.7" right="0.7" top="0.75" bottom="0.75" header="0.3" footer="0.3"/>
  <pageSetup paperSize="9" scale="98" fitToHeight="0" orientation="landscape" r:id="rId1"/>
  <headerFooter>
    <oddFooter>&amp;C_x000D_&amp;1#&amp;"Calibri"&amp;10&amp;K000000 Classification: Unclassified</oddFooter>
  </headerFooter>
  <rowBreaks count="3" manualBreakCount="3">
    <brk id="32" min="1" max="11" man="1"/>
    <brk id="63" min="1" max="11" man="1"/>
    <brk id="9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3BA0-E02C-46F9-9808-806460607C94}">
  <sheetPr codeName="Sheet8">
    <pageSetUpPr fitToPage="1"/>
  </sheetPr>
  <dimension ref="B2:L35"/>
  <sheetViews>
    <sheetView showGridLines="0" zoomScaleNormal="100" workbookViewId="0">
      <selection activeCell="E27" sqref="E27:G34"/>
    </sheetView>
  </sheetViews>
  <sheetFormatPr defaultColWidth="8.7265625" defaultRowHeight="14" outlineLevelCol="4" x14ac:dyDescent="0.3"/>
  <cols>
    <col min="1" max="1" width="3.54296875" style="9" customWidth="1"/>
    <col min="2" max="2" width="3" style="493" bestFit="1" customWidth="1"/>
    <col min="3" max="3" width="72.7265625" style="9" bestFit="1" customWidth="1"/>
    <col min="4" max="4" width="21.54296875" style="9" hidden="1" customWidth="1" outlineLevel="1"/>
    <col min="5" max="5" width="20.54296875" style="9" customWidth="1" collapsed="1"/>
    <col min="6" max="7" width="20.54296875" style="9" customWidth="1"/>
    <col min="8" max="8" width="20.54296875" style="9" hidden="1" customWidth="1" outlineLevel="1"/>
    <col min="9" max="9" width="20.54296875" style="9" hidden="1" customWidth="1" outlineLevel="2"/>
    <col min="10" max="10" width="20.54296875" style="9" hidden="1" customWidth="1" outlineLevel="3"/>
    <col min="11" max="11" width="20.54296875" style="9" hidden="1" customWidth="1" outlineLevel="4"/>
    <col min="12" max="12" width="20.54296875" style="9" customWidth="1" collapsed="1"/>
    <col min="13" max="19" width="9.453125" style="9" customWidth="1"/>
    <col min="20" max="16384" width="8.7265625" style="9"/>
  </cols>
  <sheetData>
    <row r="2" spans="2:12" ht="15.5" x14ac:dyDescent="0.3">
      <c r="C2" s="312" t="str">
        <f>IF('Key inputs'!$D$6="",'Key inputs'!$C$6,'Key inputs'!$D$6)</f>
        <v>Syndicate number</v>
      </c>
      <c r="D2" s="312"/>
    </row>
    <row r="3" spans="2:12" ht="15.5" x14ac:dyDescent="0.3">
      <c r="C3" s="312" t="s">
        <v>312</v>
      </c>
      <c r="D3" s="312"/>
      <c r="F3" s="52" t="s">
        <v>141</v>
      </c>
    </row>
    <row r="4" spans="2:12" x14ac:dyDescent="0.3">
      <c r="C4" s="313" t="str">
        <f>"For the year ended 31 December "&amp; E6</f>
        <v>For the year ended 31 December 2024</v>
      </c>
      <c r="D4" s="313"/>
    </row>
    <row r="5" spans="2:12" x14ac:dyDescent="0.3">
      <c r="C5" s="313" t="str">
        <f>"Figures in thousands of "&amp;'Key inputs'!G26</f>
        <v>Figures in thousands of GBP</v>
      </c>
      <c r="D5" s="313"/>
    </row>
    <row r="6" spans="2:12" x14ac:dyDescent="0.3">
      <c r="B6" s="635"/>
      <c r="C6" s="636"/>
      <c r="D6" s="414"/>
      <c r="E6" s="625">
        <f>'Key inputs'!C31</f>
        <v>2024</v>
      </c>
      <c r="F6" s="625"/>
      <c r="G6" s="625"/>
      <c r="H6" s="625"/>
      <c r="I6" s="625"/>
      <c r="J6" s="625"/>
      <c r="K6" s="625"/>
      <c r="L6" s="625"/>
    </row>
    <row r="7" spans="2:12" x14ac:dyDescent="0.3">
      <c r="B7" s="637"/>
      <c r="C7" s="638"/>
      <c r="D7" s="423" t="s">
        <v>144</v>
      </c>
      <c r="E7" s="311" t="str">
        <f>'Key inputs'!C32</f>
        <v>2024 UY</v>
      </c>
      <c r="F7" s="311" t="str">
        <f>'Key inputs'!D32</f>
        <v>2023 UY</v>
      </c>
      <c r="G7" s="311" t="str">
        <f>'Key inputs'!E32</f>
        <v>2022 UY</v>
      </c>
      <c r="H7" s="311" t="str">
        <f>LEFT(G7,4)-1&amp;" UY"</f>
        <v>2021 UY</v>
      </c>
      <c r="I7" s="311" t="str">
        <f t="shared" ref="I7:K7" si="0">LEFT(H7,4)-1&amp;" UY"</f>
        <v>2020 UY</v>
      </c>
      <c r="J7" s="311" t="str">
        <f t="shared" si="0"/>
        <v>2019 UY</v>
      </c>
      <c r="K7" s="311" t="str">
        <f t="shared" si="0"/>
        <v>2018 UY</v>
      </c>
      <c r="L7" s="311" t="str">
        <f>'Key inputs'!F32</f>
        <v>Total</v>
      </c>
    </row>
    <row r="8" spans="2:12" x14ac:dyDescent="0.3">
      <c r="B8" s="639"/>
      <c r="C8" s="640"/>
      <c r="D8" s="415"/>
      <c r="E8" s="311" t="s">
        <v>145</v>
      </c>
      <c r="F8" s="311" t="s">
        <v>146</v>
      </c>
      <c r="G8" s="311" t="s">
        <v>147</v>
      </c>
      <c r="H8" s="311" t="s">
        <v>148</v>
      </c>
      <c r="I8" s="311" t="s">
        <v>149</v>
      </c>
      <c r="J8" s="311" t="s">
        <v>150</v>
      </c>
      <c r="K8" s="311" t="s">
        <v>151</v>
      </c>
      <c r="L8" s="311" t="s">
        <v>152</v>
      </c>
    </row>
    <row r="9" spans="2:12" x14ac:dyDescent="0.3">
      <c r="B9" s="79">
        <v>1</v>
      </c>
      <c r="C9" s="21" t="s">
        <v>313</v>
      </c>
      <c r="D9" s="21" t="s">
        <v>314</v>
      </c>
      <c r="E9" s="108"/>
      <c r="F9" s="108"/>
      <c r="G9" s="108"/>
      <c r="H9" s="108"/>
      <c r="I9" s="108"/>
      <c r="J9" s="108"/>
      <c r="K9" s="108"/>
      <c r="L9" s="167">
        <f t="shared" ref="L9:L17" si="1">SUM(E9:K9)</f>
        <v>0</v>
      </c>
    </row>
    <row r="10" spans="2:12" x14ac:dyDescent="0.3">
      <c r="B10" s="79">
        <v>2</v>
      </c>
      <c r="C10" s="21" t="s">
        <v>240</v>
      </c>
      <c r="D10" s="21" t="s">
        <v>315</v>
      </c>
      <c r="E10" s="108"/>
      <c r="F10" s="108"/>
      <c r="G10" s="108"/>
      <c r="H10" s="108"/>
      <c r="I10" s="108"/>
      <c r="J10" s="108"/>
      <c r="K10" s="108"/>
      <c r="L10" s="167">
        <f t="shared" si="1"/>
        <v>0</v>
      </c>
    </row>
    <row r="11" spans="2:12" x14ac:dyDescent="0.3">
      <c r="B11" s="79">
        <v>3</v>
      </c>
      <c r="C11" s="21" t="s">
        <v>316</v>
      </c>
      <c r="D11" s="21" t="s">
        <v>317</v>
      </c>
      <c r="E11" s="108"/>
      <c r="F11" s="108"/>
      <c r="G11" s="108"/>
      <c r="H11" s="108"/>
      <c r="I11" s="108"/>
      <c r="J11" s="108"/>
      <c r="K11" s="108"/>
      <c r="L11" s="167">
        <f t="shared" si="1"/>
        <v>0</v>
      </c>
    </row>
    <row r="12" spans="2:12" x14ac:dyDescent="0.3">
      <c r="B12" s="79">
        <v>4</v>
      </c>
      <c r="C12" s="21" t="s">
        <v>318</v>
      </c>
      <c r="D12" s="21" t="s">
        <v>319</v>
      </c>
      <c r="E12" s="108"/>
      <c r="F12" s="108"/>
      <c r="G12" s="108"/>
      <c r="H12" s="108"/>
      <c r="I12" s="108"/>
      <c r="J12" s="108"/>
      <c r="K12" s="108"/>
      <c r="L12" s="167">
        <f t="shared" si="1"/>
        <v>0</v>
      </c>
    </row>
    <row r="13" spans="2:12" x14ac:dyDescent="0.3">
      <c r="B13" s="79">
        <v>5</v>
      </c>
      <c r="C13" s="21" t="s">
        <v>320</v>
      </c>
      <c r="D13" s="21" t="s">
        <v>321</v>
      </c>
      <c r="E13" s="108"/>
      <c r="F13" s="108"/>
      <c r="G13" s="108"/>
      <c r="H13" s="108"/>
      <c r="I13" s="108"/>
      <c r="J13" s="108"/>
      <c r="K13" s="108"/>
      <c r="L13" s="167">
        <f t="shared" si="1"/>
        <v>0</v>
      </c>
    </row>
    <row r="14" spans="2:12" x14ac:dyDescent="0.3">
      <c r="B14" s="79">
        <v>6</v>
      </c>
      <c r="C14" s="21" t="s">
        <v>322</v>
      </c>
      <c r="D14" s="21" t="s">
        <v>323</v>
      </c>
      <c r="E14" s="108"/>
      <c r="F14" s="108"/>
      <c r="G14" s="108"/>
      <c r="H14" s="108"/>
      <c r="I14" s="108"/>
      <c r="J14" s="108"/>
      <c r="K14" s="108"/>
      <c r="L14" s="167">
        <f t="shared" si="1"/>
        <v>0</v>
      </c>
    </row>
    <row r="15" spans="2:12" x14ac:dyDescent="0.3">
      <c r="B15" s="79">
        <v>7</v>
      </c>
      <c r="C15" s="21" t="s">
        <v>324</v>
      </c>
      <c r="D15" s="21" t="s">
        <v>325</v>
      </c>
      <c r="E15" s="108"/>
      <c r="F15" s="108"/>
      <c r="G15" s="108"/>
      <c r="H15" s="108"/>
      <c r="I15" s="108"/>
      <c r="J15" s="108"/>
      <c r="K15" s="108"/>
      <c r="L15" s="167">
        <f t="shared" si="1"/>
        <v>0</v>
      </c>
    </row>
    <row r="16" spans="2:12" x14ac:dyDescent="0.3">
      <c r="B16" s="79">
        <v>8</v>
      </c>
      <c r="C16" s="21" t="s">
        <v>238</v>
      </c>
      <c r="D16" s="21" t="s">
        <v>326</v>
      </c>
      <c r="E16" s="108"/>
      <c r="F16" s="108"/>
      <c r="G16" s="108"/>
      <c r="H16" s="108"/>
      <c r="I16" s="108"/>
      <c r="J16" s="108"/>
      <c r="K16" s="108"/>
      <c r="L16" s="167">
        <f t="shared" si="1"/>
        <v>0</v>
      </c>
    </row>
    <row r="17" spans="2:12" x14ac:dyDescent="0.3">
      <c r="B17" s="79">
        <v>9</v>
      </c>
      <c r="C17" s="22" t="s">
        <v>327</v>
      </c>
      <c r="D17" s="22" t="s">
        <v>328</v>
      </c>
      <c r="E17" s="564">
        <f t="shared" ref="E17:K17" si="2">SUM(E9:E16)</f>
        <v>0</v>
      </c>
      <c r="F17" s="564">
        <f t="shared" si="2"/>
        <v>0</v>
      </c>
      <c r="G17" s="564">
        <f t="shared" si="2"/>
        <v>0</v>
      </c>
      <c r="H17" s="564">
        <f t="shared" si="2"/>
        <v>0</v>
      </c>
      <c r="I17" s="564">
        <f t="shared" si="2"/>
        <v>0</v>
      </c>
      <c r="J17" s="564">
        <f t="shared" si="2"/>
        <v>0</v>
      </c>
      <c r="K17" s="564">
        <f t="shared" si="2"/>
        <v>0</v>
      </c>
      <c r="L17" s="167">
        <f t="shared" si="1"/>
        <v>0</v>
      </c>
    </row>
    <row r="18" spans="2:12" x14ac:dyDescent="0.3">
      <c r="C18" s="8"/>
      <c r="D18" s="8"/>
      <c r="E18" s="29"/>
      <c r="F18" s="29"/>
      <c r="G18" s="29"/>
      <c r="H18" s="29"/>
      <c r="I18" s="29"/>
      <c r="J18" s="29"/>
      <c r="K18" s="29"/>
      <c r="L18" s="53"/>
    </row>
    <row r="19" spans="2:12" x14ac:dyDescent="0.3">
      <c r="C19" s="8"/>
      <c r="D19" s="8"/>
      <c r="E19" s="29"/>
      <c r="F19" s="29"/>
      <c r="G19" s="29"/>
      <c r="H19" s="29"/>
      <c r="I19" s="29"/>
      <c r="J19" s="29"/>
      <c r="K19" s="29"/>
      <c r="L19" s="53"/>
    </row>
    <row r="20" spans="2:12" ht="15.5" x14ac:dyDescent="0.3">
      <c r="C20" s="312" t="str">
        <f>$E$24&amp; " - Statement of Changes in members balances "</f>
        <v xml:space="preserve">2023 - Statement of Changes in members balances </v>
      </c>
      <c r="D20" s="312"/>
    </row>
    <row r="21" spans="2:12" ht="15.5" x14ac:dyDescent="0.3">
      <c r="C21" s="312" t="s">
        <v>312</v>
      </c>
      <c r="D21" s="312"/>
    </row>
    <row r="22" spans="2:12" x14ac:dyDescent="0.3">
      <c r="C22" s="313" t="str">
        <f>"For the year ended 31 December "&amp; E24</f>
        <v>For the year ended 31 December 2023</v>
      </c>
      <c r="D22" s="313"/>
    </row>
    <row r="23" spans="2:12" x14ac:dyDescent="0.3">
      <c r="C23" s="313" t="str">
        <f>"Figures in thousands of "&amp;'Key inputs'!G26</f>
        <v>Figures in thousands of GBP</v>
      </c>
      <c r="D23" s="313"/>
    </row>
    <row r="24" spans="2:12" x14ac:dyDescent="0.3">
      <c r="B24" s="635"/>
      <c r="C24" s="636"/>
      <c r="D24" s="414"/>
      <c r="E24" s="625">
        <f>'Key inputs'!G31</f>
        <v>2023</v>
      </c>
      <c r="F24" s="625"/>
      <c r="G24" s="625"/>
      <c r="H24" s="625"/>
      <c r="I24" s="625"/>
      <c r="J24" s="625"/>
      <c r="K24" s="625"/>
      <c r="L24" s="625"/>
    </row>
    <row r="25" spans="2:12" x14ac:dyDescent="0.3">
      <c r="B25" s="637"/>
      <c r="C25" s="638"/>
      <c r="D25" s="423" t="s">
        <v>144</v>
      </c>
      <c r="E25" s="314" t="str">
        <f>'Key inputs'!G32</f>
        <v>2023 UY</v>
      </c>
      <c r="F25" s="314" t="str">
        <f>'Key inputs'!H32</f>
        <v>2022 UY</v>
      </c>
      <c r="G25" s="314" t="str">
        <f>'Key inputs'!I32</f>
        <v>2021 UY</v>
      </c>
      <c r="H25" s="314" t="str">
        <f>LEFT(G25,4)-1&amp;" UY"</f>
        <v>2020 UY</v>
      </c>
      <c r="I25" s="314" t="str">
        <f t="shared" ref="I25:K25" si="3">LEFT(H25,4)-1&amp;" UY"</f>
        <v>2019 UY</v>
      </c>
      <c r="J25" s="314" t="str">
        <f t="shared" si="3"/>
        <v>2018 UY</v>
      </c>
      <c r="K25" s="314" t="str">
        <f t="shared" si="3"/>
        <v>2017 UY</v>
      </c>
      <c r="L25" s="314" t="str">
        <f>'Key inputs'!J32</f>
        <v>Total</v>
      </c>
    </row>
    <row r="26" spans="2:12" x14ac:dyDescent="0.3">
      <c r="B26" s="639"/>
      <c r="C26" s="640"/>
      <c r="D26" s="415"/>
      <c r="E26" s="311" t="s">
        <v>145</v>
      </c>
      <c r="F26" s="311" t="s">
        <v>146</v>
      </c>
      <c r="G26" s="311" t="s">
        <v>147</v>
      </c>
      <c r="H26" s="311" t="s">
        <v>148</v>
      </c>
      <c r="I26" s="311" t="s">
        <v>149</v>
      </c>
      <c r="J26" s="311" t="s">
        <v>150</v>
      </c>
      <c r="K26" s="311" t="s">
        <v>151</v>
      </c>
      <c r="L26" s="311" t="s">
        <v>152</v>
      </c>
    </row>
    <row r="27" spans="2:12" x14ac:dyDescent="0.3">
      <c r="B27" s="79">
        <v>1</v>
      </c>
      <c r="C27" s="21" t="s">
        <v>313</v>
      </c>
      <c r="D27" s="21" t="s">
        <v>314</v>
      </c>
      <c r="E27" s="109"/>
      <c r="F27" s="109"/>
      <c r="G27" s="109"/>
      <c r="H27" s="109"/>
      <c r="I27" s="109"/>
      <c r="J27" s="109"/>
      <c r="K27" s="109"/>
      <c r="L27" s="167">
        <f>SUM(E27:K27)</f>
        <v>0</v>
      </c>
    </row>
    <row r="28" spans="2:12" x14ac:dyDescent="0.3">
      <c r="B28" s="79">
        <v>2</v>
      </c>
      <c r="C28" s="21" t="s">
        <v>240</v>
      </c>
      <c r="D28" s="21" t="s">
        <v>315</v>
      </c>
      <c r="E28" s="109"/>
      <c r="F28" s="109"/>
      <c r="G28" s="109"/>
      <c r="H28" s="109"/>
      <c r="I28" s="109"/>
      <c r="J28" s="109"/>
      <c r="K28" s="109"/>
      <c r="L28" s="167">
        <f t="shared" ref="L28:L35" si="4">SUM(E28:K28)</f>
        <v>0</v>
      </c>
    </row>
    <row r="29" spans="2:12" x14ac:dyDescent="0.3">
      <c r="B29" s="79">
        <v>3</v>
      </c>
      <c r="C29" s="21" t="s">
        <v>316</v>
      </c>
      <c r="D29" s="21" t="s">
        <v>317</v>
      </c>
      <c r="E29" s="109"/>
      <c r="F29" s="109"/>
      <c r="G29" s="109"/>
      <c r="H29" s="109"/>
      <c r="I29" s="109"/>
      <c r="J29" s="109"/>
      <c r="K29" s="109"/>
      <c r="L29" s="167">
        <f t="shared" si="4"/>
        <v>0</v>
      </c>
    </row>
    <row r="30" spans="2:12" x14ac:dyDescent="0.3">
      <c r="B30" s="79">
        <v>4</v>
      </c>
      <c r="C30" s="21" t="s">
        <v>318</v>
      </c>
      <c r="D30" s="21" t="s">
        <v>319</v>
      </c>
      <c r="E30" s="109"/>
      <c r="F30" s="109"/>
      <c r="G30" s="109"/>
      <c r="H30" s="109"/>
      <c r="I30" s="109"/>
      <c r="J30" s="109"/>
      <c r="K30" s="109"/>
      <c r="L30" s="167">
        <f t="shared" si="4"/>
        <v>0</v>
      </c>
    </row>
    <row r="31" spans="2:12" x14ac:dyDescent="0.3">
      <c r="B31" s="79">
        <v>5</v>
      </c>
      <c r="C31" s="21" t="s">
        <v>320</v>
      </c>
      <c r="D31" s="21" t="s">
        <v>321</v>
      </c>
      <c r="E31" s="109"/>
      <c r="F31" s="109"/>
      <c r="G31" s="109"/>
      <c r="H31" s="109"/>
      <c r="I31" s="109"/>
      <c r="J31" s="109"/>
      <c r="K31" s="109"/>
      <c r="L31" s="167">
        <f t="shared" si="4"/>
        <v>0</v>
      </c>
    </row>
    <row r="32" spans="2:12" x14ac:dyDescent="0.3">
      <c r="B32" s="79">
        <v>6</v>
      </c>
      <c r="C32" s="21" t="s">
        <v>322</v>
      </c>
      <c r="D32" s="21" t="s">
        <v>323</v>
      </c>
      <c r="E32" s="109"/>
      <c r="F32" s="109"/>
      <c r="G32" s="109"/>
      <c r="H32" s="109"/>
      <c r="I32" s="109"/>
      <c r="J32" s="109"/>
      <c r="K32" s="109"/>
      <c r="L32" s="167">
        <f t="shared" si="4"/>
        <v>0</v>
      </c>
    </row>
    <row r="33" spans="2:12" x14ac:dyDescent="0.3">
      <c r="B33" s="79">
        <v>7</v>
      </c>
      <c r="C33" s="21" t="s">
        <v>324</v>
      </c>
      <c r="D33" s="21" t="s">
        <v>325</v>
      </c>
      <c r="E33" s="109"/>
      <c r="F33" s="109"/>
      <c r="G33" s="109"/>
      <c r="H33" s="109"/>
      <c r="I33" s="109"/>
      <c r="J33" s="109"/>
      <c r="K33" s="109"/>
      <c r="L33" s="167">
        <f t="shared" si="4"/>
        <v>0</v>
      </c>
    </row>
    <row r="34" spans="2:12" x14ac:dyDescent="0.3">
      <c r="B34" s="79">
        <v>8</v>
      </c>
      <c r="C34" s="21" t="s">
        <v>238</v>
      </c>
      <c r="D34" s="21" t="s">
        <v>326</v>
      </c>
      <c r="E34" s="109"/>
      <c r="F34" s="109"/>
      <c r="G34" s="109"/>
      <c r="H34" s="109"/>
      <c r="I34" s="109"/>
      <c r="J34" s="109"/>
      <c r="K34" s="109"/>
      <c r="L34" s="167">
        <f t="shared" si="4"/>
        <v>0</v>
      </c>
    </row>
    <row r="35" spans="2:12" x14ac:dyDescent="0.3">
      <c r="B35" s="79">
        <v>9</v>
      </c>
      <c r="C35" s="22" t="s">
        <v>327</v>
      </c>
      <c r="D35" s="22" t="s">
        <v>328</v>
      </c>
      <c r="E35" s="564">
        <f t="shared" ref="E35:J35" si="5">SUM(E27:E34)</f>
        <v>0</v>
      </c>
      <c r="F35" s="564">
        <f t="shared" si="5"/>
        <v>0</v>
      </c>
      <c r="G35" s="564">
        <f t="shared" si="5"/>
        <v>0</v>
      </c>
      <c r="H35" s="564">
        <f t="shared" si="5"/>
        <v>0</v>
      </c>
      <c r="I35" s="564">
        <f t="shared" si="5"/>
        <v>0</v>
      </c>
      <c r="J35" s="564">
        <f t="shared" si="5"/>
        <v>0</v>
      </c>
      <c r="K35" s="564">
        <f t="shared" ref="K35" si="6">SUM(K27:K34)</f>
        <v>0</v>
      </c>
      <c r="L35" s="167">
        <f t="shared" si="4"/>
        <v>0</v>
      </c>
    </row>
  </sheetData>
  <sheetProtection algorithmName="SHA-512" hashValue="iJi8ToWKdLIfb+aSDOU0OMGkcPWM3KDZs4vIymQgw7DRedeXkiTTclikvdvuC7fuOh6FwVgLhiSmnKTTzwKr9Q==" saltValue="gIG+v82CUDHtck8Krr7JzQ==" spinCount="100000" sheet="1" formatCells="0" formatColumns="0" formatRows="0" sort="0"/>
  <mergeCells count="4">
    <mergeCell ref="E6:L6"/>
    <mergeCell ref="E24:L24"/>
    <mergeCell ref="B6:C8"/>
    <mergeCell ref="B24:C26"/>
  </mergeCells>
  <hyperlinks>
    <hyperlink ref="F3" location="Content!A1" display="&lt;&lt;&lt; Back to ToC" xr:uid="{6245F26C-4F97-4227-8683-BB6F9E6AC210}"/>
  </hyperlinks>
  <pageMargins left="0.7" right="0.7" top="0.75" bottom="0.75" header="0.3" footer="0.3"/>
  <pageSetup paperSize="9" scale="81" fitToHeight="0" orientation="landscape" r:id="rId1"/>
  <headerFooter>
    <oddFooter>&amp;C_x000D_&amp;1#&amp;"Calibri"&amp;10&amp;K000000 Classification: 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2d302b-2c21-4c06-9bc4-847ca1a580e8" xsi:nil="true"/>
    <lcf76f155ced4ddcb4097134ff3c332f xmlns="8441a32c-6493-48fd-ab9c-771c1878cafe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Comment xmlns="8441a32c-6493-48fd-ab9c-771c1878cafe">For upload to Lloyds.com</Com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1B37B7A827F048B648F997DC5DDE02" ma:contentTypeVersion="17" ma:contentTypeDescription="Create a new document." ma:contentTypeScope="" ma:versionID="4cdadc7c22773514c3a94cc26cae23f6">
  <xsd:schema xmlns:xsd="http://www.w3.org/2001/XMLSchema" xmlns:xs="http://www.w3.org/2001/XMLSchema" xmlns:p="http://schemas.microsoft.com/office/2006/metadata/properties" xmlns:ns1="http://schemas.microsoft.com/sharepoint/v3" xmlns:ns2="8441a32c-6493-48fd-ab9c-771c1878cafe" xmlns:ns3="d82d302b-2c21-4c06-9bc4-847ca1a580e8" targetNamespace="http://schemas.microsoft.com/office/2006/metadata/properties" ma:root="true" ma:fieldsID="890c1b448830d7d96f4392ba8157065f" ns1:_="" ns2:_="" ns3:_="">
    <xsd:import namespace="http://schemas.microsoft.com/sharepoint/v3"/>
    <xsd:import namespace="8441a32c-6493-48fd-ab9c-771c1878cafe"/>
    <xsd:import namespace="d82d302b-2c21-4c06-9bc4-847ca1a58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1a32c-6493-48fd-ab9c-771c1878c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ca62c2d-09df-4e68-912c-3f87823c8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" ma:index="24" nillable="true" ma:displayName="Comment" ma:description="Use the Validation Report from here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d302b-2c21-4c06-9bc4-847ca1a580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302436e-56fd-4c5f-af7c-ac22e7c1830e}" ma:internalName="TaxCatchAll" ma:showField="CatchAllData" ma:web="d82d302b-2c21-4c06-9bc4-847ca1a580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datasnipper xmlns="http://datasnipper" workbookId="e042581a-81b0-43ee-b621-78cc51e78649" included="false" dataSnipperSheetDeleted="false" guid="ec980f85-e7f1-4d1b-9847-2c00eb22c7c7" revision="2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C8D46D-2F60-4CA0-AC31-16BBA4A1A75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4167fca4-b04f-4793-8250-fc7c35fae948"/>
    <ds:schemaRef ds:uri="03fb5912-e1dd-4c5a-a3f5-08ec9757f73c"/>
    <ds:schemaRef ds:uri="http://purl.org/dc/terms/"/>
    <ds:schemaRef ds:uri="d82d302b-2c21-4c06-9bc4-847ca1a580e8"/>
    <ds:schemaRef ds:uri="8441a32c-6493-48fd-ab9c-771c1878caf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28B3687-BF6E-491B-B6F9-5606E56A5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41a32c-6493-48fd-ab9c-771c1878cafe"/>
    <ds:schemaRef ds:uri="d82d302b-2c21-4c06-9bc4-847ca1a58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1309C1-04CF-4D93-BE56-06091FA978C6}">
  <ds:schemaRefs>
    <ds:schemaRef ds:uri="http://datasnipper"/>
  </ds:schemaRefs>
</ds:datastoreItem>
</file>

<file path=customXml/itemProps4.xml><?xml version="1.0" encoding="utf-8"?>
<ds:datastoreItem xmlns:ds="http://schemas.openxmlformats.org/officeDocument/2006/customXml" ds:itemID="{9B1D9288-A1CF-458D-B0D2-F3AE6A33DA2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34</vt:i4>
      </vt:variant>
    </vt:vector>
  </HeadingPairs>
  <TitlesOfParts>
    <vt:vector size="66" baseType="lpstr">
      <vt:lpstr>Key inputs</vt:lpstr>
      <vt:lpstr>KPMG validations clean ups</vt:lpstr>
      <vt:lpstr>Direct validations</vt:lpstr>
      <vt:lpstr>Indirect validations</vt:lpstr>
      <vt:lpstr>Content</vt:lpstr>
      <vt:lpstr>Primary statements --- &gt;&gt;&gt;</vt:lpstr>
      <vt:lpstr>Statement of profit and loss</vt:lpstr>
      <vt:lpstr>Balance Sheet</vt:lpstr>
      <vt:lpstr>Statement of Change in members </vt:lpstr>
      <vt:lpstr>Notes --- &gt;&gt;&gt;</vt:lpstr>
      <vt:lpstr>Risk Management Note --- &gt;&gt;&gt;</vt:lpstr>
      <vt:lpstr>Exposure to credit risk</vt:lpstr>
      <vt:lpstr>Financial Assets past due</vt:lpstr>
      <vt:lpstr>Age analysis of past due no imp</vt:lpstr>
      <vt:lpstr>Maturity analysis of syndicate </vt:lpstr>
      <vt:lpstr>Currency risk</vt:lpstr>
      <vt:lpstr>Sensitivity analysis financial </vt:lpstr>
      <vt:lpstr>Other claims notes --- &gt;&gt;&gt;</vt:lpstr>
      <vt:lpstr>Claims development table; gross</vt:lpstr>
      <vt:lpstr>Claims development table; net</vt:lpstr>
      <vt:lpstr>Discount rates and mean terms</vt:lpstr>
      <vt:lpstr>Discounted claims values</vt:lpstr>
      <vt:lpstr>Other notes --- &gt;&gt;&gt;</vt:lpstr>
      <vt:lpstr>Analysis of underwriting re</vt:lpstr>
      <vt:lpstr>Geographical split of gross </vt:lpstr>
      <vt:lpstr>Net operating expenses</vt:lpstr>
      <vt:lpstr>Investment return</vt:lpstr>
      <vt:lpstr> Financial Investments (FI)</vt:lpstr>
      <vt:lpstr>Assets by FV hierarchy class</vt:lpstr>
      <vt:lpstr>Debtors</vt:lpstr>
      <vt:lpstr>Creditors</vt:lpstr>
      <vt:lpstr>Foreign exchange rates</vt:lpstr>
      <vt:lpstr>'Statement of profit and loss'!_Toc157772369</vt:lpstr>
      <vt:lpstr>'Statement of profit and loss'!_Toc157772370</vt:lpstr>
      <vt:lpstr>'Statement of profit and loss'!_Toc157772372</vt:lpstr>
      <vt:lpstr>'Balance Sheet'!_Toc157772373</vt:lpstr>
      <vt:lpstr>'Balance Sheet'!_Toc157772374</vt:lpstr>
      <vt:lpstr>'Age analysis of past due no imp'!_Toc157772380</vt:lpstr>
      <vt:lpstr>'Financial Assets past due'!_Toc157772380</vt:lpstr>
      <vt:lpstr>'Maturity analysis of syndicate '!_Toc157772381</vt:lpstr>
      <vt:lpstr>'Currency risk'!_Toc157772382</vt:lpstr>
      <vt:lpstr>'Sensitivity analysis financial '!_Toc157772383</vt:lpstr>
      <vt:lpstr>'Geographical split of gross '!_Toc157772384</vt:lpstr>
      <vt:lpstr>Creditors!_Toc157772386</vt:lpstr>
      <vt:lpstr>Debtors!_Toc157772386</vt:lpstr>
      <vt:lpstr>'Net operating expenses'!_Toc157772386</vt:lpstr>
      <vt:lpstr>'Investment return'!_Toc157772387</vt:lpstr>
      <vt:lpstr>' Financial Investments (FI)'!_Toc157772388</vt:lpstr>
      <vt:lpstr>'Assets by FV hierarchy class'!_Toc157772389</vt:lpstr>
      <vt:lpstr>'Claims development table; gross'!_Toc157772393</vt:lpstr>
      <vt:lpstr>'Claims development table; net'!_Toc157772393</vt:lpstr>
      <vt:lpstr>'Discount rates and mean terms'!_Toc157772401</vt:lpstr>
      <vt:lpstr>'Discounted claims values'!_Toc157772402</vt:lpstr>
      <vt:lpstr>' Financial Investments (FI)'!Print_Area</vt:lpstr>
      <vt:lpstr>'Assets by FV hierarchy class'!Print_Area</vt:lpstr>
      <vt:lpstr>'Balance Sheet'!Print_Area</vt:lpstr>
      <vt:lpstr>Creditors!Print_Area</vt:lpstr>
      <vt:lpstr>Debtors!Print_Area</vt:lpstr>
      <vt:lpstr>'Exposure to credit risk'!Print_Area</vt:lpstr>
      <vt:lpstr>'Financial Assets past due'!Print_Area</vt:lpstr>
      <vt:lpstr>'Foreign exchange rates'!Print_Area</vt:lpstr>
      <vt:lpstr>'Geographical split of gross '!Print_Area</vt:lpstr>
      <vt:lpstr>'Key inputs'!Print_Area</vt:lpstr>
      <vt:lpstr>'Maturity analysis of syndicate '!Print_Area</vt:lpstr>
      <vt:lpstr>'Net operating expenses'!Print_Area</vt:lpstr>
      <vt:lpstr>'Statement of profit and loss'!Print_Area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Otieno, Samson</dc:creator>
  <cp:keywords/>
  <dc:description/>
  <cp:lastModifiedBy>Allen, Emma</cp:lastModifiedBy>
  <cp:revision/>
  <dcterms:created xsi:type="dcterms:W3CDTF">2024-05-07T12:26:10Z</dcterms:created>
  <dcterms:modified xsi:type="dcterms:W3CDTF">2024-11-04T15:40:01Z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0x010100361B37B7A827F048B648F997DC5DDE02</vt:lpwstr>
  </property>
  <property fmtid="{D5CDD505-2E9C-101B-9397-08002B2CF9AE}" pid="3" name="Order">
    <vt:r8>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d9d4eac9-bab1-4863-b7e6-52e5c519cf63_Enabled">
    <vt:lpwstr>true</vt:lpwstr>
  </property>
  <property fmtid="{D5CDD505-2E9C-101B-9397-08002B2CF9AE}" pid="12" name="MSIP_Label_d9d4eac9-bab1-4863-b7e6-52e5c519cf63_SetDate">
    <vt:lpwstr>2024-11-04T15:39:45Z</vt:lpwstr>
  </property>
  <property fmtid="{D5CDD505-2E9C-101B-9397-08002B2CF9AE}" pid="13" name="MSIP_Label_d9d4eac9-bab1-4863-b7e6-52e5c519cf63_Method">
    <vt:lpwstr>Privileged</vt:lpwstr>
  </property>
  <property fmtid="{D5CDD505-2E9C-101B-9397-08002B2CF9AE}" pid="14" name="MSIP_Label_d9d4eac9-bab1-4863-b7e6-52e5c519cf63_Name">
    <vt:lpwstr>d9d4eac9-bab1-4863-b7e6-52e5c519cf63</vt:lpwstr>
  </property>
  <property fmtid="{D5CDD505-2E9C-101B-9397-08002B2CF9AE}" pid="15" name="MSIP_Label_d9d4eac9-bab1-4863-b7e6-52e5c519cf63_SiteId">
    <vt:lpwstr>8df4b91e-bf72-411d-9902-5ecc8f1e6c11</vt:lpwstr>
  </property>
  <property fmtid="{D5CDD505-2E9C-101B-9397-08002B2CF9AE}" pid="16" name="MSIP_Label_d9d4eac9-bab1-4863-b7e6-52e5c519cf63_ActionId">
    <vt:lpwstr>5d3be977-bf04-4ef6-829e-c640c1b0de9d</vt:lpwstr>
  </property>
  <property fmtid="{D5CDD505-2E9C-101B-9397-08002B2CF9AE}" pid="17" name="MSIP_Label_d9d4eac9-bab1-4863-b7e6-52e5c519cf63_ContentBits">
    <vt:lpwstr>2</vt:lpwstr>
  </property>
</Properties>
</file>